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en.Greyling\Documents\00001 Latest Tender docuemnts\CPGs + cidb BUILD programme\"/>
    </mc:Choice>
  </mc:AlternateContent>
  <bookViews>
    <workbookView xWindow="0" yWindow="0" windowWidth="19200" windowHeight="6730" firstSheet="2" activeTab="3"/>
  </bookViews>
  <sheets>
    <sheet name="Final Summary Example" sheetId="4" r:id="rId1"/>
    <sheet name=" Provisional sums BoQ" sheetId="23" r:id="rId2"/>
    <sheet name="CPG Section" sheetId="5" r:id="rId3"/>
    <sheet name="CPG BoQ calculation example " sheetId="6" r:id="rId4"/>
    <sheet name="Enterprice Dev Calc Example" sheetId="24" r:id="rId5"/>
    <sheet name="NYS BoQ Example " sheetId="22" r:id="rId6"/>
  </sheets>
  <externalReferences>
    <externalReference r:id="rId7"/>
  </externalReferences>
  <definedNames>
    <definedName name="_Hlk72489169" localSheetId="2">'CPG Section'!#REF!</definedName>
    <definedName name="_Hlk72489169" localSheetId="0">'Final Summary Example'!#REF!</definedName>
    <definedName name="_Hlk78794327" localSheetId="2">'CPG Section'!#REF!</definedName>
    <definedName name="_Hlk78794327" localSheetId="0">'Final Summary Example'!#REF!</definedName>
    <definedName name="_Hlk78805727" localSheetId="2">'CPG Section'!#REF!</definedName>
    <definedName name="_Hlk78805727" localSheetId="0">'Final Summary Example'!#REF!</definedName>
    <definedName name="_Hlk78966014" localSheetId="2">'CPG Section'!#REF!</definedName>
    <definedName name="_Hlk78966014" localSheetId="0">'Final Summary Example'!#REF!</definedName>
    <definedName name="_Hlk83931282" localSheetId="3">'CPG BoQ calculation example '!$B$70</definedName>
    <definedName name="_xlnm.Print_Area" localSheetId="1">' Provisional sums BoQ'!$A$1:$F$45</definedName>
    <definedName name="_xlnm.Print_Area" localSheetId="3">'CPG BoQ calculation example '!$A$1:$E$58</definedName>
    <definedName name="_xlnm.Print_Area" localSheetId="2">'CPG Section'!$A$1:$C$14</definedName>
    <definedName name="_xlnm.Print_Area" localSheetId="4">'Enterprice Dev Calc Example'!$A$1:$F$17</definedName>
    <definedName name="_xlnm.Print_Area" localSheetId="0">'Final Summary Example'!$A$1:$C$18</definedName>
    <definedName name="_xlnm.Print_Area" localSheetId="5">'NYS BoQ Example '!$A$1:$H$104</definedName>
    <definedName name="_xlnm.Print_Titles" localSheetId="3">'CPG BoQ calculation example '!$1:$42</definedName>
    <definedName name="Text10" localSheetId="3">'CPG BoQ calculation example '!$B$68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1" i="6" l="1"/>
  <c r="E40" i="6"/>
  <c r="E33" i="6"/>
  <c r="E32" i="6"/>
  <c r="E53" i="6" l="1"/>
  <c r="E47" i="6"/>
  <c r="C14" i="24" l="1"/>
  <c r="C23" i="4"/>
  <c r="E10" i="6"/>
  <c r="E9" i="6"/>
  <c r="E17" i="6"/>
  <c r="E16" i="6"/>
  <c r="E24" i="6"/>
  <c r="E23" i="6"/>
  <c r="E52" i="6" l="1"/>
  <c r="E46" i="6"/>
  <c r="E22" i="6"/>
  <c r="E39" i="6"/>
  <c r="E15" i="6" l="1"/>
  <c r="E8" i="6"/>
  <c r="C10" i="4" l="1"/>
  <c r="C20" i="4" s="1"/>
  <c r="C24" i="4" l="1"/>
  <c r="E28" i="6" s="1"/>
  <c r="F8" i="24"/>
  <c r="F7" i="24"/>
  <c r="F6" i="24"/>
  <c r="F5" i="24"/>
  <c r="F4" i="24"/>
  <c r="F10" i="24" l="1"/>
  <c r="E54" i="6"/>
  <c r="C10" i="5" s="1"/>
  <c r="E29" i="6"/>
  <c r="E30" i="6" s="1"/>
  <c r="E31" i="6" s="1"/>
  <c r="E25" i="23"/>
  <c r="E23" i="23"/>
  <c r="D4" i="4"/>
  <c r="F25" i="23" l="1"/>
  <c r="F23" i="23"/>
  <c r="E34" i="6" l="1"/>
  <c r="C7" i="5" s="1"/>
  <c r="E42" i="23"/>
  <c r="F42" i="23" s="1"/>
  <c r="E40" i="23"/>
  <c r="F40" i="23" s="1"/>
  <c r="E33" i="23"/>
  <c r="F33" i="23"/>
  <c r="E31" i="23"/>
  <c r="F31" i="23" s="1"/>
  <c r="F28" i="23"/>
  <c r="F19" i="23"/>
  <c r="F37" i="23"/>
  <c r="F44" i="23" l="1"/>
  <c r="C11" i="4" s="1"/>
  <c r="E18" i="6"/>
  <c r="C5" i="5" s="1"/>
  <c r="E25" i="6"/>
  <c r="C6" i="5" s="1"/>
  <c r="E11" i="6"/>
  <c r="C4" i="5" s="1"/>
  <c r="G99" i="22" l="1"/>
  <c r="H99" i="22" s="1"/>
  <c r="H95" i="22"/>
  <c r="H93" i="22"/>
  <c r="H83" i="22"/>
  <c r="F88" i="22" s="1"/>
  <c r="H88" i="22" s="1"/>
  <c r="H76" i="22"/>
  <c r="F78" i="22" s="1"/>
  <c r="H78" i="22" s="1"/>
  <c r="H50" i="22"/>
  <c r="F54" i="22" s="1"/>
  <c r="H54" i="22" s="1"/>
  <c r="H43" i="22"/>
  <c r="F45" i="22" s="1"/>
  <c r="H45" i="22" s="1"/>
  <c r="H31" i="22"/>
  <c r="C29" i="22"/>
  <c r="H28" i="22"/>
  <c r="C26" i="22"/>
  <c r="H25" i="22"/>
  <c r="F37" i="22" s="1"/>
  <c r="H37" i="22" s="1"/>
  <c r="C22" i="22"/>
  <c r="H58" i="22" l="1"/>
  <c r="H70" i="22" s="1"/>
  <c r="H102" i="22" s="1"/>
  <c r="H104" i="22" l="1"/>
  <c r="E48" i="6" l="1"/>
  <c r="C9" i="5" s="1"/>
  <c r="E42" i="6" l="1"/>
  <c r="E56" i="6" l="1"/>
  <c r="C8" i="5"/>
  <c r="C12" i="5" s="1"/>
  <c r="C15" i="5" l="1"/>
  <c r="C12" i="4"/>
  <c r="C13" i="4" s="1"/>
  <c r="C14" i="4" s="1"/>
  <c r="C16" i="4" l="1"/>
</calcChain>
</file>

<file path=xl/comments1.xml><?xml version="1.0" encoding="utf-8"?>
<comments xmlns="http://schemas.openxmlformats.org/spreadsheetml/2006/main">
  <authors>
    <author>Shaheed Mohamed</author>
  </authors>
  <commentList>
    <comment ref="C6" authorId="0" shapeId="0">
      <text>
        <r>
          <rPr>
            <sz val="9"/>
            <color indexed="81"/>
            <rFont val="Tahoma"/>
            <family val="2"/>
          </rPr>
          <t>Cost for training service provider by the main contractor</t>
        </r>
      </text>
    </comment>
    <comment ref="B10" authorId="0" shapeId="0">
      <text>
        <r>
          <rPr>
            <sz val="9"/>
            <color indexed="81"/>
            <rFont val="Tahoma"/>
            <family val="2"/>
          </rPr>
          <t>Applicable to all Civil projects works &amp; building projects above R30m</t>
        </r>
      </text>
    </comment>
  </commentList>
</comments>
</file>

<file path=xl/comments2.xml><?xml version="1.0" encoding="utf-8"?>
<comments xmlns="http://schemas.openxmlformats.org/spreadsheetml/2006/main">
  <authors>
    <author>Een Greyling</author>
  </authors>
  <commentList>
    <comment ref="B7" authorId="0" shapeId="0">
      <text>
        <r>
          <rPr>
            <b/>
            <sz val="9"/>
            <color indexed="81"/>
            <rFont val="Tahoma"/>
            <family val="2"/>
          </rPr>
          <t xml:space="preserve">Amount based on the value of material excl VAT to be purchased from the local manufacturers. The value is informed by the Feasibility Study and determined by the PQS. </t>
        </r>
        <r>
          <rPr>
            <sz val="9"/>
            <color indexed="81"/>
            <rFont val="Tahoma"/>
            <family val="2"/>
          </rPr>
          <t xml:space="preserve">
</t>
        </r>
      </text>
    </comment>
    <comment ref="D8" authorId="0" shapeId="0">
      <text>
        <r>
          <rPr>
            <b/>
            <sz val="9"/>
            <color indexed="81"/>
            <rFont val="Tahoma"/>
            <family val="2"/>
          </rPr>
          <t>Percentage to remain fixed as pre-determined by the PQS and to remain fixed</t>
        </r>
      </text>
    </comment>
    <comment ref="D9" authorId="0" shapeId="0">
      <text>
        <r>
          <rPr>
            <b/>
            <sz val="9"/>
            <color indexed="81"/>
            <rFont val="Tahoma"/>
            <family val="2"/>
          </rPr>
          <t>Percentage to remain fixed as pre-determined by the PQS and to remain fixed</t>
        </r>
      </text>
    </comment>
    <comment ref="D10" authorId="0" shapeId="0">
      <text>
        <r>
          <rPr>
            <b/>
            <sz val="9"/>
            <color indexed="81"/>
            <rFont val="Tahoma"/>
            <family val="2"/>
          </rPr>
          <t>Percentage to remain fixed as pre-determined by the PQS and to remain fixed</t>
        </r>
      </text>
    </comment>
    <comment ref="B14" authorId="0" shapeId="0">
      <text>
        <r>
          <rPr>
            <b/>
            <sz val="9"/>
            <color indexed="81"/>
            <rFont val="Tahoma"/>
            <family val="2"/>
          </rPr>
          <t xml:space="preserve">Amount based on the value of material excl VAT to be purchased from the local manufacturers. The value is informed by the Feasibility Study and determined by the PQS. </t>
        </r>
        <r>
          <rPr>
            <sz val="9"/>
            <color indexed="81"/>
            <rFont val="Tahoma"/>
            <family val="2"/>
          </rPr>
          <t xml:space="preserve">
</t>
        </r>
      </text>
    </comment>
    <comment ref="D15" authorId="0" shapeId="0">
      <text>
        <r>
          <rPr>
            <b/>
            <sz val="9"/>
            <color indexed="81"/>
            <rFont val="Tahoma"/>
            <family val="2"/>
          </rPr>
          <t>Percentage to remain fixed as pre-determined by the PQS and to remain fixed</t>
        </r>
      </text>
    </comment>
    <comment ref="D16" authorId="0" shapeId="0">
      <text>
        <r>
          <rPr>
            <b/>
            <sz val="9"/>
            <color indexed="81"/>
            <rFont val="Tahoma"/>
            <family val="2"/>
          </rPr>
          <t>Percentage to remain fixed as pre-determined by the PQS and to remain fixed</t>
        </r>
      </text>
    </comment>
    <comment ref="D17" authorId="0" shapeId="0">
      <text>
        <r>
          <rPr>
            <b/>
            <sz val="9"/>
            <color indexed="81"/>
            <rFont val="Tahoma"/>
            <family val="2"/>
          </rPr>
          <t>Percentage to remain fixed as pre-determined by the PQS and to remain fixed</t>
        </r>
      </text>
    </comment>
    <comment ref="E21" authorId="0" shapeId="0">
      <text>
        <r>
          <rPr>
            <b/>
            <sz val="9"/>
            <color indexed="81"/>
            <rFont val="Tahoma"/>
            <family val="2"/>
          </rPr>
          <t>PQS to determine the cost. Quotations to be obtained and approved. This informal training can also be provided by an experienced site forman or artisans working on site. Only indicate the allowance</t>
        </r>
        <r>
          <rPr>
            <sz val="9"/>
            <color indexed="81"/>
            <rFont val="Tahoma"/>
            <family val="2"/>
          </rPr>
          <t xml:space="preserve">
</t>
        </r>
      </text>
    </comment>
    <comment ref="D22" authorId="0" shapeId="0">
      <text>
        <r>
          <rPr>
            <b/>
            <sz val="9"/>
            <color indexed="81"/>
            <rFont val="Tahoma"/>
            <family val="2"/>
          </rPr>
          <t>Percentage to remain fixed as pre-determined by the PQS and to remain fixed</t>
        </r>
      </text>
    </comment>
    <comment ref="D23" authorId="0" shapeId="0">
      <text>
        <r>
          <rPr>
            <b/>
            <sz val="9"/>
            <color indexed="81"/>
            <rFont val="Tahoma"/>
            <family val="2"/>
          </rPr>
          <t>Percentage to remain fixed as pre-determined by the PQS and to remain fixed</t>
        </r>
      </text>
    </comment>
    <comment ref="D24" authorId="0" shapeId="0">
      <text>
        <r>
          <rPr>
            <b/>
            <sz val="9"/>
            <color indexed="81"/>
            <rFont val="Tahoma"/>
            <family val="2"/>
          </rPr>
          <t>Percentage to remain fixed as pre-determined by the PQS and to remain fixed</t>
        </r>
      </text>
    </comment>
    <comment ref="D28" authorId="0" shapeId="0">
      <text>
        <r>
          <rPr>
            <b/>
            <sz val="9"/>
            <color indexed="81"/>
            <rFont val="Tahoma"/>
            <family val="2"/>
          </rPr>
          <t xml:space="preserve">Percentage to remain fixed as pre-determined by the PQS in terms of cidb grades and nature of the work to be subcontracted. The bill items to be subcontracted to SMMEs may also be indicated as such in the bill of quanities as the available trades will emanate from the project steering committee and will  be known from the feasibility study.
</t>
        </r>
        <r>
          <rPr>
            <sz val="9"/>
            <color indexed="81"/>
            <rFont val="Tahoma"/>
            <family val="2"/>
          </rPr>
          <t xml:space="preserve">
</t>
        </r>
        <r>
          <rPr>
            <b/>
            <sz val="9"/>
            <color indexed="81"/>
            <rFont val="Tahoma"/>
            <family val="2"/>
          </rPr>
          <t>This percentage and provisional amount to be shown in the bill of quantities.</t>
        </r>
      </text>
    </comment>
    <comment ref="E29" authorId="0" shapeId="0">
      <text>
        <r>
          <rPr>
            <b/>
            <sz val="9"/>
            <color indexed="81"/>
            <rFont val="Tahoma"/>
            <family val="2"/>
          </rPr>
          <t>Provisional amount based on 5% of the pre-tender estimate excluding allowances and VAT to be adjusted in terms of the awarded tender amount excluding allowances and VAT</t>
        </r>
        <r>
          <rPr>
            <sz val="9"/>
            <color indexed="81"/>
            <rFont val="Tahoma"/>
            <family val="2"/>
          </rPr>
          <t xml:space="preserve">
</t>
        </r>
      </text>
    </comment>
    <comment ref="D31" authorId="0" shapeId="0">
      <text>
        <r>
          <rPr>
            <b/>
            <sz val="9"/>
            <color indexed="81"/>
            <rFont val="Tahoma"/>
            <family val="2"/>
          </rPr>
          <t>Percentage to remain fixed as pre-determined by the PQS and to remain fixed</t>
        </r>
      </text>
    </comment>
    <comment ref="D32" authorId="0" shapeId="0">
      <text>
        <r>
          <rPr>
            <b/>
            <sz val="9"/>
            <color indexed="81"/>
            <rFont val="Tahoma"/>
            <family val="2"/>
          </rPr>
          <t>Percentage to remain fixed as pre-determined by the PQS</t>
        </r>
        <r>
          <rPr>
            <sz val="9"/>
            <color indexed="81"/>
            <rFont val="Tahoma"/>
            <family val="2"/>
          </rPr>
          <t xml:space="preserve">
</t>
        </r>
      </text>
    </comment>
    <comment ref="D33" authorId="0" shapeId="0">
      <text>
        <r>
          <rPr>
            <b/>
            <sz val="9"/>
            <color indexed="81"/>
            <rFont val="Tahoma"/>
            <family val="2"/>
          </rPr>
          <t>Percentage to remain fixed as pre-determined by the PQS</t>
        </r>
        <r>
          <rPr>
            <sz val="9"/>
            <color indexed="81"/>
            <rFont val="Tahoma"/>
            <family val="2"/>
          </rPr>
          <t xml:space="preserve">
</t>
        </r>
      </text>
    </comment>
    <comment ref="E38" authorId="0" shapeId="0">
      <text>
        <r>
          <rPr>
            <sz val="9"/>
            <color indexed="81"/>
            <rFont val="Tahoma"/>
            <family val="2"/>
          </rPr>
          <t xml:space="preserve">Amount is based on the notional cost calculated by the PQS based on the pretender estimate excluding allowances and VAT which will be adjusted to value based on the awarded tender amount excluding allowances and VAT. PQS to make allowance for CPI increases in the provisional amount. The factor in this example is 0,50% for GB class of works (R60 Mil x 0,5% = R300 000 + 6% escalation = R318 000)
 </t>
        </r>
      </text>
    </comment>
    <comment ref="D39" authorId="0" shapeId="0">
      <text>
        <r>
          <rPr>
            <b/>
            <sz val="9"/>
            <color indexed="81"/>
            <rFont val="Tahoma"/>
            <family val="2"/>
          </rPr>
          <t>Percentage to remain fixed  as pre-determined by the PQS</t>
        </r>
        <r>
          <rPr>
            <sz val="9"/>
            <color indexed="81"/>
            <rFont val="Tahoma"/>
            <family val="2"/>
          </rPr>
          <t xml:space="preserve">
</t>
        </r>
      </text>
    </comment>
    <comment ref="D40" authorId="0" shapeId="0">
      <text>
        <r>
          <rPr>
            <b/>
            <sz val="9"/>
            <color indexed="81"/>
            <rFont val="Tahoma"/>
            <family val="2"/>
          </rPr>
          <t>Percentage to remain fixed  as pre-determined by the PQS</t>
        </r>
        <r>
          <rPr>
            <sz val="9"/>
            <color indexed="81"/>
            <rFont val="Tahoma"/>
            <family val="2"/>
          </rPr>
          <t xml:space="preserve">
</t>
        </r>
      </text>
    </comment>
    <comment ref="D41" authorId="0" shapeId="0">
      <text>
        <r>
          <rPr>
            <b/>
            <sz val="9"/>
            <color indexed="81"/>
            <rFont val="Tahoma"/>
            <family val="2"/>
          </rPr>
          <t>Percentage to remain fixed  as pre-determined by the PQS</t>
        </r>
        <r>
          <rPr>
            <sz val="9"/>
            <color indexed="81"/>
            <rFont val="Tahoma"/>
            <family val="2"/>
          </rPr>
          <t xml:space="preserve">
</t>
        </r>
      </text>
    </comment>
    <comment ref="E46" authorId="0" shapeId="0">
      <text>
        <r>
          <rPr>
            <b/>
            <sz val="9"/>
            <color indexed="81"/>
            <rFont val="Tahoma"/>
            <family val="2"/>
          </rPr>
          <t>Amount generated from NYS Bill of Quanitties section</t>
        </r>
        <r>
          <rPr>
            <sz val="9"/>
            <color indexed="81"/>
            <rFont val="Tahoma"/>
            <family val="2"/>
          </rPr>
          <t xml:space="preserve">
</t>
        </r>
      </text>
    </comment>
    <comment ref="D47" authorId="0" shapeId="0">
      <text>
        <r>
          <rPr>
            <b/>
            <sz val="9"/>
            <color indexed="81"/>
            <rFont val="Tahoma"/>
            <family val="2"/>
          </rPr>
          <t>Percentage to remain fixed  as pre-determined by the PQS</t>
        </r>
        <r>
          <rPr>
            <sz val="9"/>
            <color indexed="81"/>
            <rFont val="Tahoma"/>
            <family val="2"/>
          </rPr>
          <t xml:space="preserve">
</t>
        </r>
      </text>
    </comment>
    <comment ref="B50" authorId="0" shapeId="0">
      <text>
        <r>
          <rPr>
            <b/>
            <sz val="9"/>
            <color indexed="81"/>
            <rFont val="Tahoma"/>
            <family val="2"/>
          </rPr>
          <t>Applicable to all Civil projects works &amp; building projects above R30m</t>
        </r>
        <r>
          <rPr>
            <sz val="9"/>
            <color indexed="81"/>
            <rFont val="Tahoma"/>
            <family val="2"/>
          </rPr>
          <t xml:space="preserve">
</t>
        </r>
      </text>
    </comment>
    <comment ref="D52" authorId="0" shapeId="0">
      <text>
        <r>
          <rPr>
            <b/>
            <sz val="9"/>
            <color indexed="81"/>
            <rFont val="Tahoma"/>
            <family val="2"/>
          </rPr>
          <t>Percentage to remain fixed  as pre-determined by the PQS</t>
        </r>
        <r>
          <rPr>
            <sz val="9"/>
            <color indexed="81"/>
            <rFont val="Tahoma"/>
            <family val="2"/>
          </rPr>
          <t xml:space="preserve">
</t>
        </r>
      </text>
    </comment>
    <comment ref="D53" authorId="0" shapeId="0">
      <text>
        <r>
          <rPr>
            <b/>
            <sz val="9"/>
            <color indexed="81"/>
            <rFont val="Tahoma"/>
            <family val="2"/>
          </rPr>
          <t>Percentage to remain fixed  as pre-determined by the PQS</t>
        </r>
        <r>
          <rPr>
            <sz val="9"/>
            <color indexed="81"/>
            <rFont val="Tahoma"/>
            <family val="2"/>
          </rPr>
          <t xml:space="preserve">
</t>
        </r>
      </text>
    </comment>
  </commentList>
</comments>
</file>

<file path=xl/sharedStrings.xml><?xml version="1.0" encoding="utf-8"?>
<sst xmlns="http://schemas.openxmlformats.org/spreadsheetml/2006/main" count="295" uniqueCount="204">
  <si>
    <t>Description</t>
  </si>
  <si>
    <t>Item</t>
  </si>
  <si>
    <t xml:space="preserve">Unit </t>
  </si>
  <si>
    <t>Amount</t>
  </si>
  <si>
    <t>P&amp;Gs</t>
  </si>
  <si>
    <t xml:space="preserve">Mechanical </t>
  </si>
  <si>
    <t>Electrical</t>
  </si>
  <si>
    <t>Landscaping</t>
  </si>
  <si>
    <t>Civils</t>
  </si>
  <si>
    <t>Sub-total</t>
  </si>
  <si>
    <t xml:space="preserve">Provisions Sums </t>
  </si>
  <si>
    <t>Tender amount</t>
  </si>
  <si>
    <t>Allowance for CPGs</t>
  </si>
  <si>
    <t>CPG Description</t>
  </si>
  <si>
    <t>Sub-total CPG Section</t>
  </si>
  <si>
    <t>Rate / %</t>
  </si>
  <si>
    <t>Building work</t>
  </si>
  <si>
    <t xml:space="preserve">PROJECT NAME: </t>
  </si>
  <si>
    <t>EXPANDED PUBLIC WORKS PROGRAMME</t>
  </si>
  <si>
    <t>ITEM NO</t>
  </si>
  <si>
    <t>DESCRIPTION</t>
  </si>
  <si>
    <t>UNIT</t>
  </si>
  <si>
    <t>QUANTITY</t>
  </si>
  <si>
    <t>RATE</t>
  </si>
  <si>
    <t>AMOUNT</t>
  </si>
  <si>
    <t>SECTION NO __</t>
  </si>
  <si>
    <t>BILL BO __</t>
  </si>
  <si>
    <t>EMPLOYMENT AND TRAINING OF LABOUR ON THE EPWP-NYS INFRASTRUCTURE PROJECTS</t>
  </si>
  <si>
    <t>PREAMBLES</t>
  </si>
  <si>
    <t>Tenderers are advised to study the Additional Specification SL: Employment and Training of Labour on the Expanded Public Works Programme (EPWP) Infrastructure Projects: National Youth Service, as bound elsewhere in the Bills of Quantities, and then price this Bill accordingly</t>
  </si>
  <si>
    <t xml:space="preserve">Note: The contractor shall test the market by submitting the 3 quortes before appointment of the training provider </t>
  </si>
  <si>
    <t>TRAINING OF YOUTH WORKERS</t>
  </si>
  <si>
    <t xml:space="preserve">(TARGET: </t>
  </si>
  <si>
    <t xml:space="preserve"> YOUTH WORKERS)</t>
  </si>
  <si>
    <t>Orientation, Life skills development and technical training:</t>
  </si>
  <si>
    <t>200.01.01</t>
  </si>
  <si>
    <t>Orientation and Life skills development training for youth workers for an</t>
  </si>
  <si>
    <t>PC</t>
  </si>
  <si>
    <t>Sum</t>
  </si>
  <si>
    <t>average of</t>
  </si>
  <si>
    <r>
      <t xml:space="preserve">days per youth worker </t>
    </r>
    <r>
      <rPr>
        <sz val="10"/>
        <color indexed="10"/>
        <rFont val="Arial"/>
        <family val="2"/>
      </rPr>
      <t>(ref. SL 11.01.01)</t>
    </r>
  </si>
  <si>
    <t>200.01.02</t>
  </si>
  <si>
    <t>Technical skills training for youth workers for an</t>
  </si>
  <si>
    <t>days per youth worker (ref. SL 11.01.02)</t>
  </si>
  <si>
    <t>200.01.03</t>
  </si>
  <si>
    <t>Provide Medical Surveillance</t>
  </si>
  <si>
    <t>The above items are only applicable if NYDA do not fund the specific training.</t>
  </si>
  <si>
    <r>
      <t xml:space="preserve">Payment Reduction </t>
    </r>
    <r>
      <rPr>
        <sz val="10"/>
        <color indexed="10"/>
        <rFont val="Arial"/>
        <family val="2"/>
      </rPr>
      <t>due to not meeting the training target (ref. SL 11.03)</t>
    </r>
  </si>
  <si>
    <t>Youth-worker</t>
  </si>
  <si>
    <t>200.01.04</t>
  </si>
  <si>
    <t>Profit and attendance on condition that services and cost has been incurred</t>
  </si>
  <si>
    <t>%</t>
  </si>
  <si>
    <t>(on items 200.01.01 and 200.01.02 above)</t>
  </si>
  <si>
    <t>TRAVELING DURING ON-SITE TRAINING:</t>
  </si>
  <si>
    <t>200.02.01</t>
  </si>
  <si>
    <t>Practical Work based Experiential training for 10 days each (ref. SL 11.02.01)</t>
  </si>
  <si>
    <t xml:space="preserve">.01    Traveling (based on R30 per day return trip/youth worker) </t>
  </si>
  <si>
    <t xml:space="preserve">.02    Profit and attendance on condition that services and cost has been incurred </t>
  </si>
  <si>
    <t>(on item .01 above)</t>
  </si>
  <si>
    <t>EMPLOYMENT OF YOUTH WORKERS</t>
  </si>
  <si>
    <t>200.04.01</t>
  </si>
  <si>
    <t>Employment of youth workers</t>
  </si>
  <si>
    <r>
      <t xml:space="preserve">The unit of measurement shall be the number of youth workers at the labour rate of </t>
    </r>
    <r>
      <rPr>
        <b/>
        <sz val="10"/>
        <color indexed="10"/>
        <rFont val="Arial"/>
        <family val="2"/>
      </rPr>
      <t>R 83.59</t>
    </r>
    <r>
      <rPr>
        <sz val="10"/>
        <rFont val="Arial"/>
        <family val="2"/>
      </rPr>
      <t xml:space="preserve"> per day on Training as per EPWP Ministerial Determination multiplied by the period employed in months and the rate tendered shall include full compensation for all costs associated with the employment of youth workers and for complying with the conditions of contract.  The cost for the training shall be excluded from this item.  This item is based on 9 months appointment for youth workers</t>
    </r>
  </si>
  <si>
    <t>200.04.02</t>
  </si>
  <si>
    <t xml:space="preserve">Profit and attendance on condition that services and cost has been incurred  </t>
  </si>
  <si>
    <t>(ref. SL 11.04.02)</t>
  </si>
  <si>
    <t>Carried forward</t>
  </si>
  <si>
    <t>R</t>
  </si>
  <si>
    <t>ITEM</t>
  </si>
  <si>
    <t>QUAN-</t>
  </si>
  <si>
    <t>NO</t>
  </si>
  <si>
    <t>TITY</t>
  </si>
  <si>
    <t>Brought forward</t>
  </si>
  <si>
    <t>PROVISION OF EPWP DESIGNED OVERALLS AND HARD HATS TO YOUTH WORKERS</t>
  </si>
  <si>
    <t>200.05.01</t>
  </si>
  <si>
    <t>Supply EPWP branded 2 x overalls, safety boots and 1 x EPWP branded hard hat to youth workers (ref. SL 11.05.01)</t>
  </si>
  <si>
    <t>200.05.02</t>
  </si>
  <si>
    <t xml:space="preserve">Profit and attendance on condition that services and cost has been incurred   </t>
  </si>
  <si>
    <t>(ref. SL 11.05.02)</t>
  </si>
  <si>
    <t>PROVISION OF BASIC TOOLS FOR YOUTH WORKERS</t>
  </si>
  <si>
    <t>200.06.01</t>
  </si>
  <si>
    <r>
      <t xml:space="preserve">Provide all youth workers with prescribed tools for their respective trades. Specification for the mentioned tools to be provided by the Service Provider. These tools will become the property of the youth workers after the completion of the programme </t>
    </r>
    <r>
      <rPr>
        <sz val="10"/>
        <color indexed="10"/>
        <rFont val="Arial"/>
        <family val="2"/>
      </rPr>
      <t>(ref. SL 11.06.01)</t>
    </r>
  </si>
  <si>
    <t>200.06.02</t>
  </si>
  <si>
    <t>(ref. SL 11.06.02)</t>
  </si>
  <si>
    <t>APPOINTMENT OF YOUTH TRAINING COORDINATOR (TEAM LEADER/S)</t>
  </si>
  <si>
    <t>200.07.01</t>
  </si>
  <si>
    <t>Appointment of Youth Team Leader/s for the duration of the contract (ref. SL 11.07.01)</t>
  </si>
  <si>
    <r>
      <t xml:space="preserve">LIAISON WITH SERVICE PROVIDER </t>
    </r>
    <r>
      <rPr>
        <sz val="10"/>
        <rFont val="Arial"/>
        <family val="2"/>
      </rPr>
      <t>(ref. SL 11.08)</t>
    </r>
  </si>
  <si>
    <t>hours</t>
  </si>
  <si>
    <t>LOGISTICS FOR EXIT WORKSHOPS</t>
  </si>
  <si>
    <t>200.09.01</t>
  </si>
  <si>
    <t>Provide logistic items for exit workshop (Catering, Orange Golf T-Shirts, Venue Hire and Sound System).</t>
  </si>
  <si>
    <t>???</t>
  </si>
  <si>
    <t>PS</t>
  </si>
  <si>
    <t>CONTRACT PARTICIPATION GOALS (CPG)  DESCRIPTION</t>
  </si>
  <si>
    <t>MINIMUM TARGETED ENTERPRISE DEVELOPMENT</t>
  </si>
  <si>
    <t>MINIMUM TARGETED LOCAL BUILDING MATERIAL MANUFACTURERS</t>
  </si>
  <si>
    <t xml:space="preserve">MINIMUM TARGETED LOCAL BUILDING MATERIAL SUPPLIERS </t>
  </si>
  <si>
    <t>NATIONAL YOUTH SERVICE TRAINING AND DEVELOPMENT PROGRAMME</t>
  </si>
  <si>
    <t xml:space="preserve">CLERK OF WORKS </t>
  </si>
  <si>
    <t xml:space="preserve">BILL NO. 7 </t>
  </si>
  <si>
    <t>COMMUNITY LIASON OFFICER (CLO)</t>
  </si>
  <si>
    <t>Provide the sum of R216 000,00 (Two Hundred And Sixteen</t>
  </si>
  <si>
    <t>18 months</t>
  </si>
  <si>
    <t>Provide the sum of R630 000,00 (Six Hundred And Thirty</t>
  </si>
  <si>
    <t>Only with the prior approval of the departmental project manager and after consultation with the departmental quantity surveyor, may a provisional sum or a prime cost (PC) item be inserted in the bills of quantities. For ease of reference all provisional sums are to be kept in a separate section in the bills of quantities.</t>
  </si>
  <si>
    <t>No budgetary allowances may be included in the bills of quantities. All work must be measured out in detail. Work for which limited information or details are available must be measured provisionally.</t>
  </si>
  <si>
    <t>Provisional sums and prime cost items</t>
  </si>
  <si>
    <t>Contingency amount</t>
  </si>
  <si>
    <t>Budgetary allowances</t>
  </si>
  <si>
    <t>Profit</t>
  </si>
  <si>
    <t>Attendance</t>
  </si>
  <si>
    <t>As as per the Manual for Consultant Quantity Surveyors:</t>
  </si>
  <si>
    <t xml:space="preserve">Allowance for profit all inclusive of associated costs to the contractor for implementation. </t>
  </si>
  <si>
    <t xml:space="preserve">Allowance for attendance all inclusive of associated costs to the contractor for implementation. </t>
  </si>
  <si>
    <t>MINIMUM TARGETED LOCAL LABOUR SKILLS DEVELOPMENT</t>
  </si>
  <si>
    <t>Provide the sum of R1 000 000,00 (One Million Rand) for the removal</t>
  </si>
  <si>
    <t>and disposal of asbestos material from site</t>
  </si>
  <si>
    <t xml:space="preserve">MINIMUM TARGETED SKILLS DEVELOPMENT GOALS </t>
  </si>
  <si>
    <t xml:space="preserve">Item </t>
  </si>
  <si>
    <t>Rate</t>
  </si>
  <si>
    <t>Quantity</t>
  </si>
  <si>
    <t>Enterprise Development</t>
  </si>
  <si>
    <t>Enterprise Development of Targeted Enterprise or JV partners</t>
  </si>
  <si>
    <t>Per Quarter</t>
  </si>
  <si>
    <t>No.</t>
  </si>
  <si>
    <t>CPG Monetary value (5%) to be subcontracted to beneficiaries for training</t>
  </si>
  <si>
    <t>Contract period (months)</t>
  </si>
  <si>
    <t>Appointment of training co-ordinator (As determined by the PQS)</t>
  </si>
  <si>
    <t>Appointment of Mentor /Training Service provider  (As determined by the PQS)</t>
  </si>
  <si>
    <t xml:space="preserve">A provisional amount has been allowed for the Minimum Targeted  Development CPG in the execution of this project as described in  PG-01.1 (EC) / PG-01.2 (EC) SCOPE OF WORKS C3.7.6.  </t>
  </si>
  <si>
    <t xml:space="preserve">The programme shall be implemented in terms of the Implementation of the National Youth Service Programme under the Expanded Public Works (EPWP) and shall be priced in the CPG section of the Bills of Quantities.  
Provision has been made within the Contract Participation Goal section in the Bill of Quantities for the National Youth Service Training and Development Programme CPG in the execution of this project as described in PG-01.1 (EC) / PG-01.2 (EC) SCOPE OF WORKS C3.7.7. The contractor to price all applicable elements of this BOQ section.
</t>
  </si>
  <si>
    <t>NYS (Mini Bill + P&amp;A)</t>
  </si>
  <si>
    <t xml:space="preserve">PROVISIONAL SUMS </t>
  </si>
  <si>
    <t>Sub-total of CPG Section</t>
  </si>
  <si>
    <t xml:space="preserve">Final Summary </t>
  </si>
  <si>
    <t>VAT @ 15%</t>
  </si>
  <si>
    <t>(Allowances include PS, N/S sub-contractors, CPAP &amp; contingencies)</t>
  </si>
  <si>
    <t>Qty</t>
  </si>
  <si>
    <t>No contingency amount may be included in the bills of quantities.</t>
  </si>
  <si>
    <t>THE FOLLOWING ARE SOME PROVISIONAL SUMS THAT MAY BE ALLOWED  IN THE BILLS OF QUANTITIES TAKING INTO ACCOUNT THE ABOVE NOTES.</t>
  </si>
  <si>
    <t>Thousand Rand) for the community liaison officer for the construction period of</t>
  </si>
  <si>
    <t>REMOVAL OF ASBESTOS MATERIAL</t>
  </si>
  <si>
    <t>Thousand Rand) for the clerk of works for the construction period of 18 months</t>
  </si>
  <si>
    <t xml:space="preserve">Total carried to Enterprise Development at CPG Section </t>
  </si>
  <si>
    <t>Ditto</t>
  </si>
  <si>
    <t>Total carried to final summary (Item 7)</t>
  </si>
  <si>
    <t>Carried to CPG Section</t>
  </si>
  <si>
    <t>Based on contract amount (all excluding allowances &amp; VAT)</t>
  </si>
  <si>
    <t>Example 1: Tender amount (all excluding allowances &amp; VAT)</t>
  </si>
  <si>
    <t>1.0</t>
  </si>
  <si>
    <t>(sum of 1 to 6)</t>
  </si>
  <si>
    <t>Local Suppliers (including P&amp;A)</t>
  </si>
  <si>
    <t>Skills Development (including P&amp;A)</t>
  </si>
  <si>
    <t>(from CPG BOQ)</t>
  </si>
  <si>
    <t>CPG Bill of Quantities</t>
  </si>
  <si>
    <t>Summary of CPG BOQ</t>
  </si>
  <si>
    <t>Local Manufacturers  (including P&amp;A)</t>
  </si>
  <si>
    <t>Local Labour Skills Development CPG  (including P&amp;A)</t>
  </si>
  <si>
    <t>Enterprise Development  (including P&amp;A)</t>
  </si>
  <si>
    <t>LABOUR INTENSIVE PARTICIPATION GOAL</t>
  </si>
  <si>
    <t>A provisional amount has been allowed for in the execution of this project as described in  PG-01.1 (EC) / PG-01.2 (EC) SCOPE OF WORKS C3.7.5. The provisional amount allowed is for the appointment of training coordinator, mentor, training service providers and training of the beneficiary enterprises including monitoring and monthly reporting.</t>
  </si>
  <si>
    <t>Refer to separate  EPWP-NYS BOQ</t>
  </si>
  <si>
    <t>Allowance for monthly reporting based on the implementation of the EPWP-NYS as per the specifications and EPWP-NYS BOQ all inclusive of associated costs to the contractor.</t>
  </si>
  <si>
    <t>Labour Intensive Participation Goal - Allowance for monthly reporting of labour intensive works by main contractor based on determination by PQS taking into account specfic project variables (including P)</t>
  </si>
  <si>
    <t>2.0</t>
  </si>
  <si>
    <t>3.0</t>
  </si>
  <si>
    <t>4.0</t>
  </si>
  <si>
    <t>6.0</t>
  </si>
  <si>
    <t>7.0</t>
  </si>
  <si>
    <t>7,5% Prelims</t>
  </si>
  <si>
    <t>(from Provisional sums BOQ)</t>
  </si>
  <si>
    <t>5%</t>
  </si>
  <si>
    <r>
      <rPr>
        <b/>
        <u/>
        <sz val="12"/>
        <color theme="1"/>
        <rFont val="Arial"/>
        <family val="2"/>
      </rPr>
      <t>Note to tenderers:</t>
    </r>
    <r>
      <rPr>
        <b/>
        <sz val="12"/>
        <color theme="1"/>
        <rFont val="Arial"/>
        <family val="2"/>
      </rPr>
      <t xml:space="preserve"> As CPGs may not provide any bidder a competitive advantage. Provisional amounts and fixed percentages for profit and attendance have been provided. Only the provisional amount will be adjusted once the awarded tender amount and/or the beneficiaries have been appointed, and the final values have been ascertained. </t>
    </r>
  </si>
  <si>
    <t>Needs Analysis and Enterprise Development Plan per Targeted Enterprise  (As determined by the PQS)</t>
  </si>
  <si>
    <t>Monitoring and Interim reporting per targeted enterprise (As determined by the PQS)</t>
  </si>
  <si>
    <t>Project Completion report per Targeted Enterprise (As determined by the PQS)</t>
  </si>
  <si>
    <t>Based on contract amount (NOW all excluding allowances &amp; VAT)</t>
  </si>
  <si>
    <t>Provision is made for (insert percentage) % compulsory subcontracting to SMMEs in the execution of this project as described in PG-01.1 (EC) / PG-01.2 (EC) SCOPE OF WORKS C3.7.1. The  percentage is the contractors allowance for the P&amp;G's for the  (insert percentage)% sub-contractors (SMME's).The PQS is to define the actual P&amp;G items applicable to the SMME's e.g. scaffolding , PPE etc.</t>
  </si>
  <si>
    <t>Subtotal</t>
  </si>
  <si>
    <t xml:space="preserve">Bill </t>
  </si>
  <si>
    <t>(FOR CALCULATING MINIMUM CONTRACT PARTICIPATION GOALS)</t>
  </si>
  <si>
    <t>The CPG monetary allowances will be adjusted based on the awarded tender amount excluding allowances and VAT</t>
  </si>
  <si>
    <t>Note: Percentages P&amp;A to remain fixed as indicated in the bill of quantities.</t>
  </si>
  <si>
    <t xml:space="preserve">Allowance for profit, all inclusive of associated costs to the contractor for implementation. </t>
  </si>
  <si>
    <t>Allowance for monitoring and monthly reporting on material purchased from Local Building Material Manufacturers by main contractor and subcontractors.</t>
  </si>
  <si>
    <r>
      <t xml:space="preserve">Provision is made for the Minimum Targeted Local Building Material Manufacturers CPG in the execution of this project as described in  PG-01.1 (EC) / PG-01.2 (EC) SCOPE OF WORKS C3.7.2.  Material to the value of </t>
    </r>
    <r>
      <rPr>
        <b/>
        <sz val="12"/>
        <rFont val="Arial"/>
        <family val="2"/>
      </rPr>
      <t xml:space="preserve">R150,000.00 </t>
    </r>
    <r>
      <rPr>
        <i/>
        <sz val="12"/>
        <rFont val="Arial"/>
        <family val="2"/>
      </rPr>
      <t xml:space="preserve">(Insert project specific amount) </t>
    </r>
    <r>
      <rPr>
        <sz val="12"/>
        <rFont val="Arial"/>
        <family val="2"/>
      </rPr>
      <t>should be purchased from local manuafacturers as defined in the CPG specifications in terms of locality, based on determination by PQS taking into account specific project variables.</t>
    </r>
  </si>
  <si>
    <t xml:space="preserve">Allowance for monitoring and monthly reporting on material purchased from Local Building Material Suppliers by main contractor and subcontractors. </t>
  </si>
  <si>
    <r>
      <t xml:space="preserve">Provision is made for the Minimum Targeted Local Building Material Suppliers CPG in the execution of this project as described in  PG-01.1 (EC) / PG-01.2 (EC) SCOPE OF WORKS C3.7.3. Material to the value of </t>
    </r>
    <r>
      <rPr>
        <b/>
        <sz val="12"/>
        <rFont val="Arial"/>
        <family val="2"/>
      </rPr>
      <t>R150,000.00</t>
    </r>
    <r>
      <rPr>
        <sz val="12"/>
        <rFont val="Arial"/>
        <family val="2"/>
      </rPr>
      <t xml:space="preserve"> </t>
    </r>
    <r>
      <rPr>
        <i/>
        <sz val="12"/>
        <rFont val="Arial"/>
        <family val="2"/>
      </rPr>
      <t>(Insert project specific amount)</t>
    </r>
    <r>
      <rPr>
        <sz val="12"/>
        <rFont val="Arial"/>
        <family val="2"/>
      </rPr>
      <t xml:space="preserve"> should be purchased from local suppliers as defined in the CPG specifications in terms of locality, based on determination by PQS taking into account specific project variables. </t>
    </r>
  </si>
  <si>
    <t>Allowance for monitoring and monthly reporting on skills development by main contractor and subcontractors.</t>
  </si>
  <si>
    <t xml:space="preserve">
• stipends payable to the beneficiaries 
• appointment of training coordinator
• appointment of mentor (where applicable)
• appointment of training service providers 
• other additional costs as per table 3 of the Standard                                                          
</t>
  </si>
  <si>
    <r>
      <t xml:space="preserve">Labour Intensive Participation Goal - Labour in tensive works to the value of </t>
    </r>
    <r>
      <rPr>
        <b/>
        <sz val="12"/>
        <rFont val="Arial"/>
        <family val="2"/>
      </rPr>
      <t>R2,250,000.00</t>
    </r>
    <r>
      <rPr>
        <sz val="12"/>
        <rFont val="Arial"/>
        <family val="2"/>
      </rPr>
      <t xml:space="preserve"> (Insert project specific amount) should be purchased from local suppliers as defined in the CPG specifications in terms of locality, based on determination by PQS taking into account specific project variables. Allowance for monitoring and monthly reporting on Works executed by means of Labour Intensive methods by main contractor and subcontractors.</t>
    </r>
  </si>
  <si>
    <t>Provision is made for the Minimum Targeted Local Labour Skills Development CPG in the execution of this project as described in  PG-01.1 (EC) / PG-01.2 (EC) SCOPE OF WORKS C3.7.4. This allowance is for the cost for a suitably qualified and experienced training service provider appointed by the main contractor.</t>
  </si>
  <si>
    <t xml:space="preserve">Allowance for monitoring and monthly reporting on training provided by main contractor and subcontractors. </t>
  </si>
  <si>
    <t>Allowance for monitoring and monthly reporting on Works executed by means of Labour Intensive methods by main contractor and subcontractors.</t>
  </si>
  <si>
    <t>Allowance for monitoring and monthly reporting on SMME subcontracting by main contractor and subcontractors including training provided.</t>
  </si>
  <si>
    <t>5.0</t>
  </si>
  <si>
    <t>5% sub-contracting</t>
  </si>
  <si>
    <t>Minimum 5% subcontracting and maximum 30% subcontracting. Percentage is project specific in terms of scope / trades / availability of suitably qualified, experieced, and compliant subcontractors</t>
  </si>
  <si>
    <t xml:space="preserve">Minimum 5% subcontracting and maximum 30% subcontracting. </t>
  </si>
  <si>
    <t>Percentage is project specific in terms of scope / trades / availability of suitably qualified, experieced, and compliant subcontractors.</t>
  </si>
  <si>
    <t>No of enterprises to be subcontracted</t>
  </si>
  <si>
    <t>No of enterprises to be based on value of achievable work packages for respective CIDB grades envisaged to be subcontracted.</t>
  </si>
  <si>
    <t xml:space="preserve">No of quarters for training based on anticipated training and mentorship period.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</si>
</sst>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0_);_(* \(#,##0\);_(* &quot;-&quot;_);_(@_)"/>
    <numFmt numFmtId="44" formatCode="_(&quot;$&quot;* #,##0.00_);_(&quot;$&quot;* \(#,##0.00\);_(&quot;$&quot;* &quot;-&quot;??_);_(@_)"/>
    <numFmt numFmtId="43" formatCode="_(* #,##0.00_);_(* \(#,##0.00\);_(* &quot;-&quot;??_);_(@_)"/>
    <numFmt numFmtId="164" formatCode="[$R-1C09]#,##0"/>
    <numFmt numFmtId="165" formatCode="[$R-1C09]#,##0.00"/>
    <numFmt numFmtId="166" formatCode="_-* #,##0.00_-;\-* #,##0.00_-;_-* &quot;-&quot;??_-;_-@_-"/>
    <numFmt numFmtId="167" formatCode="_ [$R-1C09]\ * #,##0_ ;_ [$R-1C09]\ * \-#,##0_ ;_ [$R-1C09]\ * &quot;-&quot;_ ;_ @_ "/>
    <numFmt numFmtId="168" formatCode="_-* #,##0_-;\-* #,##0_-;_-* &quot;-&quot;??_-;_-@_-"/>
    <numFmt numFmtId="169" formatCode="_(* #,##0.00_);_(* \(#,##0.00\);_(* &quot;-&quot;_);_(@_)"/>
    <numFmt numFmtId="170" formatCode="_ * #,##0.00_ ;_ * \-#,##0.00_ ;_ * &quot;-&quot;??_ ;_ @_ "/>
    <numFmt numFmtId="171" formatCode="#,##0_ ;\-#,##0\ "/>
    <numFmt numFmtId="172" formatCode="[$R-1C09]#,##0.000"/>
  </numFmts>
  <fonts count="35" x14ac:knownFonts="1">
    <font>
      <sz val="11"/>
      <color theme="1"/>
      <name val="Calibri"/>
      <family val="2"/>
      <scheme val="minor"/>
    </font>
    <font>
      <sz val="11"/>
      <color theme="1"/>
      <name val="Calibri"/>
      <family val="2"/>
      <scheme val="minor"/>
    </font>
    <font>
      <sz val="12"/>
      <color theme="1"/>
      <name val="Arial"/>
      <family val="2"/>
    </font>
    <font>
      <b/>
      <sz val="12"/>
      <color theme="1"/>
      <name val="Arial"/>
      <family val="2"/>
    </font>
    <font>
      <sz val="12"/>
      <color rgb="FF000000"/>
      <name val="Arial"/>
      <family val="2"/>
    </font>
    <font>
      <b/>
      <sz val="12"/>
      <color rgb="FF000000"/>
      <name val="Arial"/>
      <family val="2"/>
    </font>
    <font>
      <sz val="10"/>
      <color theme="1"/>
      <name val="Arial"/>
      <family val="2"/>
    </font>
    <font>
      <sz val="10"/>
      <color rgb="FFFF0000"/>
      <name val="Arial"/>
      <family val="2"/>
    </font>
    <font>
      <b/>
      <sz val="10"/>
      <color theme="1"/>
      <name val="Arial"/>
      <family val="2"/>
    </font>
    <font>
      <sz val="10"/>
      <color rgb="FF000000"/>
      <name val="Arial"/>
      <family val="2"/>
    </font>
    <font>
      <b/>
      <u/>
      <sz val="10"/>
      <color theme="1"/>
      <name val="Arial"/>
      <family val="2"/>
    </font>
    <font>
      <sz val="10"/>
      <name val="Arial"/>
      <family val="2"/>
    </font>
    <font>
      <b/>
      <sz val="10"/>
      <name val="Arial"/>
      <family val="2"/>
    </font>
    <font>
      <u/>
      <sz val="10"/>
      <name val="Arial"/>
      <family val="2"/>
    </font>
    <font>
      <b/>
      <u/>
      <sz val="10"/>
      <name val="Arial"/>
      <family val="2"/>
    </font>
    <font>
      <sz val="8"/>
      <name val="Arial"/>
      <family val="2"/>
    </font>
    <font>
      <b/>
      <sz val="10"/>
      <color indexed="10"/>
      <name val="Arial"/>
      <family val="2"/>
    </font>
    <font>
      <sz val="10"/>
      <color indexed="10"/>
      <name val="Arial"/>
      <family val="2"/>
    </font>
    <font>
      <b/>
      <sz val="10"/>
      <color theme="0"/>
      <name val="Arial"/>
      <family val="2"/>
    </font>
    <font>
      <b/>
      <u/>
      <sz val="12"/>
      <color rgb="FF000000"/>
      <name val="Arial"/>
      <family val="2"/>
    </font>
    <font>
      <sz val="11"/>
      <name val="Calibri"/>
      <family val="2"/>
      <scheme val="minor"/>
    </font>
    <font>
      <sz val="9"/>
      <color indexed="81"/>
      <name val="Tahoma"/>
      <family val="2"/>
    </font>
    <font>
      <sz val="9"/>
      <color theme="1"/>
      <name val="Arial"/>
      <family val="2"/>
    </font>
    <font>
      <b/>
      <u/>
      <sz val="12"/>
      <color theme="1"/>
      <name val="Arial"/>
      <family val="2"/>
    </font>
    <font>
      <sz val="12"/>
      <color theme="1"/>
      <name val="Calibri"/>
      <family val="2"/>
      <scheme val="minor"/>
    </font>
    <font>
      <b/>
      <sz val="12"/>
      <name val="Arial"/>
      <family val="2"/>
    </font>
    <font>
      <sz val="12"/>
      <name val="Calibri"/>
      <family val="2"/>
      <scheme val="minor"/>
    </font>
    <font>
      <b/>
      <sz val="12"/>
      <color rgb="FFFF0000"/>
      <name val="Arial"/>
      <family val="2"/>
    </font>
    <font>
      <sz val="12"/>
      <name val="Arial"/>
      <family val="2"/>
    </font>
    <font>
      <b/>
      <sz val="9"/>
      <color rgb="FFFF0000"/>
      <name val="Arial"/>
      <family val="2"/>
    </font>
    <font>
      <b/>
      <u/>
      <sz val="12"/>
      <color rgb="FFFF0000"/>
      <name val="Arial"/>
      <family val="2"/>
    </font>
    <font>
      <b/>
      <sz val="9"/>
      <color indexed="81"/>
      <name val="Tahoma"/>
      <family val="2"/>
    </font>
    <font>
      <b/>
      <sz val="9"/>
      <color theme="1"/>
      <name val="Arial"/>
      <family val="2"/>
    </font>
    <font>
      <i/>
      <sz val="12"/>
      <name val="Arial"/>
      <family val="2"/>
    </font>
    <font>
      <sz val="11"/>
      <color theme="1"/>
      <name val="Arial"/>
      <family val="2"/>
    </font>
  </fonts>
  <fills count="3">
    <fill>
      <patternFill patternType="none"/>
    </fill>
    <fill>
      <patternFill patternType="gray125"/>
    </fill>
    <fill>
      <patternFill patternType="solid">
        <fgColor rgb="FFFFFF00"/>
        <bgColor indexed="64"/>
      </patternFill>
    </fill>
  </fills>
  <borders count="4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s>
  <cellStyleXfs count="8">
    <xf numFmtId="0" fontId="0" fillId="0" borderId="0"/>
    <xf numFmtId="43" fontId="1" fillId="0" borderId="0" applyFont="0" applyFill="0" applyBorder="0" applyAlignment="0" applyProtection="0"/>
    <xf numFmtId="0" fontId="11" fillId="0" borderId="0"/>
    <xf numFmtId="166" fontId="11" fillId="0" borderId="0" applyFont="0" applyFill="0" applyBorder="0" applyAlignment="0" applyProtection="0"/>
    <xf numFmtId="3" fontId="11" fillId="0" borderId="0" applyFont="0" applyFill="0" applyBorder="0" applyAlignment="0" applyProtection="0"/>
    <xf numFmtId="9" fontId="1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09">
    <xf numFmtId="0" fontId="0" fillId="0" borderId="0" xfId="0"/>
    <xf numFmtId="0" fontId="2" fillId="0" borderId="0" xfId="0" applyFont="1"/>
    <xf numFmtId="0" fontId="3" fillId="0" borderId="0" xfId="0" applyFont="1"/>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43" fontId="2" fillId="0" borderId="0" xfId="1" applyFont="1"/>
    <xf numFmtId="165" fontId="2" fillId="0" borderId="0" xfId="0" applyNumberFormat="1" applyFont="1"/>
    <xf numFmtId="0" fontId="3" fillId="0" borderId="4" xfId="0" applyFont="1" applyBorder="1" applyAlignment="1">
      <alignment horizontal="center" vertical="center" wrapText="1"/>
    </xf>
    <xf numFmtId="0" fontId="11" fillId="0" borderId="0" xfId="2"/>
    <xf numFmtId="166" fontId="0" fillId="0" borderId="0" xfId="3" applyFont="1"/>
    <xf numFmtId="0" fontId="11" fillId="0" borderId="0" xfId="2" applyFont="1"/>
    <xf numFmtId="0" fontId="12" fillId="0" borderId="0" xfId="2" applyFont="1" applyAlignment="1">
      <alignment horizontal="right"/>
    </xf>
    <xf numFmtId="0" fontId="13" fillId="0" borderId="0" xfId="2" applyFont="1"/>
    <xf numFmtId="0" fontId="12" fillId="0" borderId="7" xfId="2" applyFont="1" applyBorder="1" applyAlignment="1">
      <alignment horizontal="center"/>
    </xf>
    <xf numFmtId="0" fontId="12" fillId="0" borderId="8" xfId="2" applyFont="1" applyBorder="1" applyAlignment="1">
      <alignment horizontal="center"/>
    </xf>
    <xf numFmtId="41" fontId="12" fillId="0" borderId="7" xfId="3" applyNumberFormat="1" applyFont="1" applyBorder="1" applyAlignment="1">
      <alignment horizontal="center"/>
    </xf>
    <xf numFmtId="166" fontId="12" fillId="0" borderId="7" xfId="3" applyFont="1" applyBorder="1" applyAlignment="1">
      <alignment horizontal="center"/>
    </xf>
    <xf numFmtId="4" fontId="12" fillId="0" borderId="7" xfId="4" applyNumberFormat="1" applyFont="1" applyBorder="1" applyAlignment="1">
      <alignment horizontal="center"/>
    </xf>
    <xf numFmtId="0" fontId="12" fillId="0" borderId="9" xfId="2" applyFont="1" applyBorder="1" applyAlignment="1">
      <alignment horizontal="center"/>
    </xf>
    <xf numFmtId="0" fontId="12" fillId="0" borderId="0" xfId="2" applyFont="1" applyBorder="1" applyAlignment="1">
      <alignment horizontal="center"/>
    </xf>
    <xf numFmtId="41" fontId="12" fillId="0" borderId="9" xfId="3" applyNumberFormat="1" applyFont="1" applyBorder="1" applyAlignment="1">
      <alignment horizontal="center"/>
    </xf>
    <xf numFmtId="166" fontId="12" fillId="0" borderId="9" xfId="3" applyFont="1" applyBorder="1" applyAlignment="1">
      <alignment horizontal="center"/>
    </xf>
    <xf numFmtId="4" fontId="12" fillId="0" borderId="9" xfId="4" applyNumberFormat="1" applyFont="1" applyBorder="1" applyAlignment="1">
      <alignment horizontal="center"/>
    </xf>
    <xf numFmtId="0" fontId="12" fillId="0" borderId="6" xfId="2" applyFont="1" applyBorder="1" applyAlignment="1">
      <alignment horizontal="center"/>
    </xf>
    <xf numFmtId="0" fontId="12" fillId="0" borderId="10" xfId="2" applyFont="1" applyBorder="1" applyAlignment="1">
      <alignment horizontal="center"/>
    </xf>
    <xf numFmtId="41" fontId="12" fillId="0" borderId="6" xfId="3" applyNumberFormat="1" applyFont="1" applyBorder="1" applyAlignment="1">
      <alignment horizontal="center"/>
    </xf>
    <xf numFmtId="166" fontId="12" fillId="0" borderId="6" xfId="3" applyFont="1" applyBorder="1" applyAlignment="1">
      <alignment horizontal="center"/>
    </xf>
    <xf numFmtId="4" fontId="12" fillId="0" borderId="6" xfId="4" applyNumberFormat="1" applyFont="1" applyBorder="1" applyAlignment="1">
      <alignment horizontal="center"/>
    </xf>
    <xf numFmtId="0" fontId="11" fillId="0" borderId="9" xfId="2" applyFont="1" applyBorder="1" applyAlignment="1">
      <alignment horizontal="left"/>
    </xf>
    <xf numFmtId="0" fontId="11" fillId="0" borderId="0" xfId="2" applyFont="1" applyBorder="1" applyAlignment="1">
      <alignment horizontal="left"/>
    </xf>
    <xf numFmtId="0" fontId="11" fillId="0" borderId="11" xfId="2" applyFont="1" applyBorder="1" applyAlignment="1">
      <alignment horizontal="left"/>
    </xf>
    <xf numFmtId="0" fontId="11" fillId="0" borderId="7" xfId="2" applyFont="1" applyBorder="1" applyAlignment="1">
      <alignment horizontal="center"/>
    </xf>
    <xf numFmtId="41" fontId="0" fillId="0" borderId="7" xfId="3" applyNumberFormat="1" applyFont="1" applyBorder="1" applyAlignment="1">
      <alignment horizontal="right"/>
    </xf>
    <xf numFmtId="166" fontId="0" fillId="0" borderId="7" xfId="3" applyFont="1" applyBorder="1" applyAlignment="1">
      <alignment horizontal="right"/>
    </xf>
    <xf numFmtId="4" fontId="0" fillId="0" borderId="9" xfId="4" applyNumberFormat="1" applyFont="1" applyBorder="1"/>
    <xf numFmtId="0" fontId="11" fillId="0" borderId="9" xfId="2" applyFont="1" applyBorder="1" applyAlignment="1">
      <alignment horizontal="center"/>
    </xf>
    <xf numFmtId="0" fontId="14" fillId="0" borderId="0" xfId="2" applyFont="1" applyBorder="1" applyAlignment="1">
      <alignment horizontal="left"/>
    </xf>
    <xf numFmtId="41" fontId="0" fillId="0" borderId="12" xfId="3" applyNumberFormat="1" applyFont="1" applyBorder="1" applyAlignment="1">
      <alignment horizontal="right"/>
    </xf>
    <xf numFmtId="166" fontId="0" fillId="0" borderId="9" xfId="3" applyFont="1" applyBorder="1" applyAlignment="1">
      <alignment horizontal="right"/>
    </xf>
    <xf numFmtId="0" fontId="11" fillId="0" borderId="0" xfId="2" applyBorder="1" applyAlignment="1">
      <alignment horizontal="left"/>
    </xf>
    <xf numFmtId="0" fontId="13" fillId="0" borderId="0" xfId="2" applyFont="1" applyBorder="1" applyAlignment="1">
      <alignment horizontal="left"/>
    </xf>
    <xf numFmtId="0" fontId="11" fillId="0" borderId="0" xfId="2" applyBorder="1"/>
    <xf numFmtId="2" fontId="12" fillId="0" borderId="9" xfId="2" applyNumberFormat="1" applyFont="1" applyBorder="1" applyAlignment="1">
      <alignment horizontal="center" vertical="top"/>
    </xf>
    <xf numFmtId="0" fontId="11" fillId="0" borderId="9" xfId="2" quotePrefix="1" applyFont="1" applyBorder="1" applyAlignment="1">
      <alignment horizontal="center" vertical="top"/>
    </xf>
    <xf numFmtId="41" fontId="11" fillId="0" borderId="12" xfId="3" quotePrefix="1" applyNumberFormat="1" applyFont="1" applyBorder="1" applyAlignment="1">
      <alignment horizontal="center" vertical="top"/>
    </xf>
    <xf numFmtId="4" fontId="11" fillId="0" borderId="9" xfId="3" applyNumberFormat="1" applyFont="1" applyBorder="1" applyAlignment="1">
      <alignment horizontal="center" vertical="top"/>
    </xf>
    <xf numFmtId="0" fontId="12" fillId="0" borderId="13" xfId="2" applyFont="1" applyBorder="1" applyAlignment="1">
      <alignment horizontal="left" vertical="top"/>
    </xf>
    <xf numFmtId="1" fontId="16" fillId="0" borderId="0" xfId="2" applyNumberFormat="1" applyFont="1" applyBorder="1" applyAlignment="1">
      <alignment horizontal="center" vertical="top"/>
    </xf>
    <xf numFmtId="0" fontId="12" fillId="0" borderId="0" xfId="2" applyFont="1" applyBorder="1" applyAlignment="1">
      <alignment horizontal="left" vertical="top"/>
    </xf>
    <xf numFmtId="41" fontId="11" fillId="0" borderId="9" xfId="3" quotePrefix="1" applyNumberFormat="1" applyFont="1" applyBorder="1" applyAlignment="1">
      <alignment horizontal="center" vertical="top"/>
    </xf>
    <xf numFmtId="4" fontId="11" fillId="0" borderId="12" xfId="3" applyNumberFormat="1" applyFont="1" applyBorder="1" applyAlignment="1">
      <alignment horizontal="center" vertical="top"/>
    </xf>
    <xf numFmtId="0" fontId="16" fillId="0" borderId="13" xfId="2" applyFont="1" applyBorder="1" applyAlignment="1">
      <alignment horizontal="left" vertical="top"/>
    </xf>
    <xf numFmtId="4" fontId="11" fillId="0" borderId="0" xfId="3" applyNumberFormat="1" applyFont="1" applyBorder="1" applyAlignment="1">
      <alignment horizontal="center" vertical="top"/>
    </xf>
    <xf numFmtId="0" fontId="11" fillId="0" borderId="13" xfId="2" applyBorder="1" applyAlignment="1">
      <alignment vertical="top"/>
    </xf>
    <xf numFmtId="41" fontId="11" fillId="0" borderId="9" xfId="2" applyNumberFormat="1" applyFont="1" applyBorder="1" applyAlignment="1">
      <alignment horizontal="center" vertical="top"/>
    </xf>
    <xf numFmtId="4" fontId="11" fillId="0" borderId="9" xfId="3" applyNumberFormat="1" applyFont="1" applyBorder="1" applyAlignment="1">
      <alignment vertical="top"/>
    </xf>
    <xf numFmtId="166" fontId="0" fillId="0" borderId="0" xfId="3" applyFont="1" applyAlignment="1">
      <alignment vertical="top"/>
    </xf>
    <xf numFmtId="0" fontId="11" fillId="0" borderId="0" xfId="2" applyAlignment="1">
      <alignment vertical="top"/>
    </xf>
    <xf numFmtId="0" fontId="11" fillId="0" borderId="0" xfId="2" applyBorder="1" applyAlignment="1">
      <alignment vertical="top"/>
    </xf>
    <xf numFmtId="0" fontId="11" fillId="0" borderId="9" xfId="2" applyFont="1" applyBorder="1" applyAlignment="1">
      <alignment horizontal="center" vertical="top"/>
    </xf>
    <xf numFmtId="0" fontId="11" fillId="0" borderId="9" xfId="2" quotePrefix="1" applyFont="1" applyBorder="1" applyAlignment="1">
      <alignment horizontal="center" vertical="center"/>
    </xf>
    <xf numFmtId="0" fontId="11" fillId="0" borderId="13" xfId="2" applyFont="1" applyFill="1" applyBorder="1" applyAlignment="1">
      <alignment horizontal="left" vertical="center"/>
    </xf>
    <xf numFmtId="0" fontId="16" fillId="0" borderId="0" xfId="2" applyFont="1" applyFill="1" applyBorder="1" applyAlignment="1">
      <alignment horizontal="center" vertical="center"/>
    </xf>
    <xf numFmtId="0" fontId="11" fillId="0" borderId="0" xfId="2" applyFont="1" applyAlignment="1">
      <alignment vertical="center"/>
    </xf>
    <xf numFmtId="0" fontId="11" fillId="0" borderId="9" xfId="2" applyBorder="1" applyAlignment="1">
      <alignment vertical="top"/>
    </xf>
    <xf numFmtId="4" fontId="11" fillId="0" borderId="9" xfId="3" quotePrefix="1" applyNumberFormat="1" applyFont="1" applyBorder="1" applyAlignment="1">
      <alignment horizontal="center" vertical="top"/>
    </xf>
    <xf numFmtId="4" fontId="11" fillId="0" borderId="0" xfId="2" applyNumberFormat="1" applyAlignment="1">
      <alignment vertical="top"/>
    </xf>
    <xf numFmtId="1" fontId="16" fillId="0" borderId="0" xfId="2" applyNumberFormat="1" applyFont="1" applyFill="1" applyBorder="1" applyAlignment="1">
      <alignment horizontal="center" vertical="center"/>
    </xf>
    <xf numFmtId="0" fontId="11" fillId="0" borderId="0" xfId="2" applyAlignment="1">
      <alignment vertical="center"/>
    </xf>
    <xf numFmtId="0" fontId="11" fillId="0" borderId="13" xfId="2" applyFont="1" applyBorder="1" applyAlignment="1">
      <alignment horizontal="left" vertical="top" wrapText="1"/>
    </xf>
    <xf numFmtId="0" fontId="11" fillId="0" borderId="0" xfId="2" applyFont="1" applyBorder="1" applyAlignment="1">
      <alignment horizontal="left" vertical="top" wrapText="1"/>
    </xf>
    <xf numFmtId="0" fontId="11" fillId="0" borderId="12" xfId="2" applyFont="1" applyBorder="1" applyAlignment="1">
      <alignment horizontal="left" vertical="top" wrapText="1"/>
    </xf>
    <xf numFmtId="166" fontId="11" fillId="0" borderId="0" xfId="3" applyFont="1" applyAlignment="1">
      <alignment vertical="top"/>
    </xf>
    <xf numFmtId="0" fontId="11" fillId="0" borderId="0" xfId="2" applyFont="1" applyAlignment="1">
      <alignment vertical="top"/>
    </xf>
    <xf numFmtId="0" fontId="12" fillId="0" borderId="9" xfId="2" quotePrefix="1" applyFont="1" applyBorder="1" applyAlignment="1">
      <alignment horizontal="center" vertical="top"/>
    </xf>
    <xf numFmtId="49" fontId="16" fillId="0" borderId="13" xfId="2" applyNumberFormat="1" applyFont="1" applyBorder="1" applyAlignment="1">
      <alignment horizontal="left" vertical="top" wrapText="1"/>
    </xf>
    <xf numFmtId="49" fontId="16" fillId="0" borderId="0" xfId="2" applyNumberFormat="1" applyFont="1" applyBorder="1" applyAlignment="1">
      <alignment horizontal="left" vertical="top" wrapText="1"/>
    </xf>
    <xf numFmtId="49" fontId="16" fillId="0" borderId="12" xfId="2" applyNumberFormat="1" applyFont="1" applyBorder="1" applyAlignment="1">
      <alignment horizontal="left" vertical="top" wrapText="1"/>
    </xf>
    <xf numFmtId="3" fontId="11" fillId="0" borderId="9" xfId="2" quotePrefix="1" applyNumberFormat="1" applyFont="1" applyBorder="1" applyAlignment="1">
      <alignment horizontal="center" vertical="top"/>
    </xf>
    <xf numFmtId="0" fontId="11" fillId="0" borderId="13" xfId="2" applyFont="1" applyBorder="1" applyAlignment="1">
      <alignment vertical="top" wrapText="1"/>
    </xf>
    <xf numFmtId="0" fontId="11" fillId="0" borderId="0" xfId="2" applyFont="1" applyBorder="1" applyAlignment="1">
      <alignment vertical="top" wrapText="1"/>
    </xf>
    <xf numFmtId="0" fontId="11" fillId="0" borderId="12" xfId="2" applyFont="1" applyBorder="1" applyAlignment="1">
      <alignment vertical="top" wrapText="1"/>
    </xf>
    <xf numFmtId="167" fontId="11" fillId="0" borderId="9" xfId="2" applyNumberFormat="1" applyFont="1" applyBorder="1" applyAlignment="1">
      <alignment horizontal="center" vertical="top"/>
    </xf>
    <xf numFmtId="9" fontId="11" fillId="2" borderId="12" xfId="5" applyFont="1" applyFill="1" applyBorder="1" applyAlignment="1">
      <alignment horizontal="center" vertical="top"/>
    </xf>
    <xf numFmtId="166" fontId="11" fillId="0" borderId="9" xfId="3" applyFont="1" applyBorder="1" applyAlignment="1">
      <alignment vertical="top"/>
    </xf>
    <xf numFmtId="0" fontId="12" fillId="0" borderId="9" xfId="2" applyFont="1" applyBorder="1" applyAlignment="1">
      <alignment horizontal="center" vertical="top"/>
    </xf>
    <xf numFmtId="0" fontId="11" fillId="0" borderId="9" xfId="2" applyFont="1" applyBorder="1" applyAlignment="1">
      <alignment vertical="top"/>
    </xf>
    <xf numFmtId="41" fontId="11" fillId="0" borderId="9" xfId="2" applyNumberFormat="1" applyFont="1" applyBorder="1" applyAlignment="1">
      <alignment vertical="top"/>
    </xf>
    <xf numFmtId="0" fontId="11" fillId="0" borderId="0" xfId="2" applyFont="1" applyBorder="1" applyAlignment="1">
      <alignment vertical="top"/>
    </xf>
    <xf numFmtId="4" fontId="0" fillId="0" borderId="9" xfId="4" applyNumberFormat="1" applyFont="1" applyBorder="1" applyAlignment="1" applyProtection="1">
      <alignment vertical="top"/>
      <protection locked="0"/>
    </xf>
    <xf numFmtId="0" fontId="14" fillId="0" borderId="13" xfId="2" applyFont="1" applyBorder="1" applyAlignment="1">
      <alignment vertical="top" wrapText="1"/>
    </xf>
    <xf numFmtId="0" fontId="14" fillId="0" borderId="0" xfId="2" applyFont="1" applyBorder="1" applyAlignment="1">
      <alignment vertical="top" wrapText="1"/>
    </xf>
    <xf numFmtId="0" fontId="14" fillId="0" borderId="12" xfId="2" applyFont="1" applyBorder="1" applyAlignment="1">
      <alignment vertical="top" wrapText="1"/>
    </xf>
    <xf numFmtId="41" fontId="11" fillId="0" borderId="9" xfId="3" applyNumberFormat="1" applyFont="1" applyBorder="1" applyAlignment="1">
      <alignment horizontal="center" vertical="top"/>
    </xf>
    <xf numFmtId="2" fontId="11" fillId="0" borderId="9" xfId="3" applyNumberFormat="1" applyFont="1" applyBorder="1" applyAlignment="1">
      <alignment vertical="top"/>
    </xf>
    <xf numFmtId="0" fontId="11" fillId="0" borderId="0" xfId="2" applyBorder="1" applyAlignment="1">
      <alignment horizontal="left" vertical="top" wrapText="1"/>
    </xf>
    <xf numFmtId="0" fontId="11" fillId="0" borderId="12" xfId="2" applyBorder="1" applyAlignment="1">
      <alignment horizontal="left" vertical="top" wrapText="1"/>
    </xf>
    <xf numFmtId="41" fontId="11" fillId="0" borderId="12" xfId="3" applyNumberFormat="1" applyFont="1" applyBorder="1" applyAlignment="1">
      <alignment horizontal="center" vertical="top"/>
    </xf>
    <xf numFmtId="41" fontId="11" fillId="0" borderId="12" xfId="2" applyNumberFormat="1" applyFont="1" applyBorder="1" applyAlignment="1">
      <alignment horizontal="center" vertical="top"/>
    </xf>
    <xf numFmtId="49" fontId="11" fillId="0" borderId="0" xfId="2" applyNumberFormat="1" applyFont="1" applyBorder="1" applyAlignment="1">
      <alignment vertical="top" wrapText="1"/>
    </xf>
    <xf numFmtId="0" fontId="11" fillId="0" borderId="0" xfId="2" applyBorder="1" applyAlignment="1">
      <alignment vertical="top" wrapText="1"/>
    </xf>
    <xf numFmtId="41" fontId="11" fillId="0" borderId="9" xfId="2" applyNumberFormat="1" applyFont="1" applyBorder="1" applyAlignment="1">
      <alignment horizontal="left" vertical="top"/>
    </xf>
    <xf numFmtId="0" fontId="18" fillId="0" borderId="0" xfId="2" applyFont="1" applyAlignment="1">
      <alignment vertical="top"/>
    </xf>
    <xf numFmtId="166" fontId="18" fillId="0" borderId="0" xfId="3" applyFont="1" applyAlignment="1">
      <alignment horizontal="right" vertical="top"/>
    </xf>
    <xf numFmtId="169" fontId="11" fillId="0" borderId="9" xfId="2" applyNumberFormat="1" applyFont="1" applyBorder="1" applyAlignment="1">
      <alignment horizontal="center" vertical="top"/>
    </xf>
    <xf numFmtId="0" fontId="11" fillId="0" borderId="7" xfId="2" applyFont="1" applyBorder="1" applyAlignment="1">
      <alignment horizontal="left"/>
    </xf>
    <xf numFmtId="0" fontId="11" fillId="0" borderId="8" xfId="2" applyFont="1" applyBorder="1" applyAlignment="1">
      <alignment horizontal="left"/>
    </xf>
    <xf numFmtId="0" fontId="11" fillId="0" borderId="8" xfId="2" applyFont="1" applyBorder="1" applyAlignment="1">
      <alignment horizontal="center"/>
    </xf>
    <xf numFmtId="41" fontId="0" fillId="0" borderId="8" xfId="3" applyNumberFormat="1" applyFont="1" applyBorder="1" applyAlignment="1">
      <alignment horizontal="right"/>
    </xf>
    <xf numFmtId="166" fontId="0" fillId="0" borderId="8" xfId="3" applyFont="1" applyBorder="1" applyAlignment="1">
      <alignment horizontal="right"/>
    </xf>
    <xf numFmtId="4" fontId="0" fillId="0" borderId="7" xfId="4" applyNumberFormat="1" applyFont="1" applyBorder="1" applyAlignment="1" applyProtection="1">
      <alignment horizontal="right"/>
      <protection locked="0"/>
    </xf>
    <xf numFmtId="0" fontId="11" fillId="0" borderId="0" xfId="2" applyFont="1" applyBorder="1" applyAlignment="1">
      <alignment horizontal="center"/>
    </xf>
    <xf numFmtId="41" fontId="0" fillId="0" borderId="0" xfId="3" applyNumberFormat="1" applyFont="1" applyBorder="1" applyAlignment="1">
      <alignment horizontal="right"/>
    </xf>
    <xf numFmtId="166" fontId="0" fillId="0" borderId="0" xfId="3" applyFont="1" applyBorder="1" applyAlignment="1">
      <alignment horizontal="right"/>
    </xf>
    <xf numFmtId="4" fontId="12" fillId="0" borderId="9" xfId="4" applyNumberFormat="1" applyFont="1" applyBorder="1" applyAlignment="1" applyProtection="1">
      <alignment horizontal="right"/>
      <protection locked="0"/>
    </xf>
    <xf numFmtId="0" fontId="17" fillId="0" borderId="6" xfId="2" applyFont="1" applyBorder="1" applyAlignment="1">
      <alignment horizontal="left"/>
    </xf>
    <xf numFmtId="0" fontId="11" fillId="0" borderId="10" xfId="2" applyFont="1" applyBorder="1" applyAlignment="1">
      <alignment horizontal="left"/>
    </xf>
    <xf numFmtId="0" fontId="11" fillId="0" borderId="10" xfId="2" applyFont="1" applyBorder="1" applyAlignment="1">
      <alignment horizontal="center"/>
    </xf>
    <xf numFmtId="41" fontId="0" fillId="0" borderId="10" xfId="3" applyNumberFormat="1" applyFont="1" applyBorder="1" applyAlignment="1">
      <alignment horizontal="right"/>
    </xf>
    <xf numFmtId="166" fontId="0" fillId="0" borderId="10" xfId="3" applyFont="1" applyBorder="1" applyAlignment="1">
      <alignment horizontal="right"/>
    </xf>
    <xf numFmtId="4" fontId="0" fillId="0" borderId="6" xfId="4" applyNumberFormat="1" applyFont="1" applyBorder="1"/>
    <xf numFmtId="0" fontId="17" fillId="0" borderId="0" xfId="2" applyFont="1" applyBorder="1" applyAlignment="1">
      <alignment horizontal="left"/>
    </xf>
    <xf numFmtId="41" fontId="11" fillId="0" borderId="0" xfId="2" applyNumberFormat="1"/>
    <xf numFmtId="0" fontId="12" fillId="0" borderId="13" xfId="2" applyFont="1" applyBorder="1" applyAlignment="1">
      <alignment horizontal="center" vertical="top"/>
    </xf>
    <xf numFmtId="49" fontId="11" fillId="0" borderId="13" xfId="2" applyNumberFormat="1" applyFont="1" applyBorder="1" applyAlignment="1">
      <alignment horizontal="left" vertical="top" wrapText="1"/>
    </xf>
    <xf numFmtId="49" fontId="11" fillId="0" borderId="0" xfId="2" applyNumberFormat="1" applyFont="1" applyBorder="1" applyAlignment="1">
      <alignment horizontal="left" vertical="top" wrapText="1"/>
    </xf>
    <xf numFmtId="4" fontId="11" fillId="0" borderId="13" xfId="3" applyNumberFormat="1" applyFont="1" applyBorder="1" applyAlignment="1">
      <alignment horizontal="center" vertical="top"/>
    </xf>
    <xf numFmtId="0" fontId="11" fillId="0" borderId="12" xfId="2" applyBorder="1" applyAlignment="1">
      <alignment vertical="top"/>
    </xf>
    <xf numFmtId="41" fontId="11" fillId="0" borderId="9" xfId="3" applyNumberFormat="1" applyFont="1" applyBorder="1" applyAlignment="1">
      <alignment vertical="top"/>
    </xf>
    <xf numFmtId="4" fontId="11" fillId="2" borderId="12" xfId="3" applyNumberFormat="1" applyFont="1" applyFill="1" applyBorder="1" applyAlignment="1">
      <alignment horizontal="center" vertical="top"/>
    </xf>
    <xf numFmtId="0" fontId="12" fillId="0" borderId="13" xfId="2" applyFont="1" applyBorder="1" applyAlignment="1">
      <alignment horizontal="left" vertical="top" wrapText="1"/>
    </xf>
    <xf numFmtId="0" fontId="12" fillId="0" borderId="0" xfId="2" applyFont="1" applyBorder="1" applyAlignment="1">
      <alignment horizontal="left" vertical="top" wrapText="1"/>
    </xf>
    <xf numFmtId="167" fontId="11" fillId="0" borderId="9" xfId="2" quotePrefix="1" applyNumberFormat="1" applyFont="1" applyBorder="1" applyAlignment="1">
      <alignment horizontal="right" vertical="top"/>
    </xf>
    <xf numFmtId="0" fontId="11" fillId="0" borderId="16" xfId="2" applyFont="1" applyBorder="1" applyAlignment="1">
      <alignment horizontal="left"/>
    </xf>
    <xf numFmtId="0" fontId="12" fillId="0" borderId="13" xfId="2" applyFont="1" applyBorder="1" applyAlignment="1">
      <alignment horizontal="left"/>
    </xf>
    <xf numFmtId="0" fontId="12" fillId="0" borderId="0" xfId="2" applyFont="1" applyBorder="1" applyAlignment="1">
      <alignment horizontal="left"/>
    </xf>
    <xf numFmtId="41" fontId="12" fillId="0" borderId="0" xfId="3" applyNumberFormat="1" applyFont="1" applyBorder="1" applyAlignment="1">
      <alignment horizontal="right"/>
    </xf>
    <xf numFmtId="166" fontId="12" fillId="0" borderId="0" xfId="3" applyFont="1" applyBorder="1" applyAlignment="1">
      <alignment horizontal="right"/>
    </xf>
    <xf numFmtId="170" fontId="11" fillId="0" borderId="0" xfId="2" applyNumberFormat="1" applyAlignment="1">
      <alignment vertical="top"/>
    </xf>
    <xf numFmtId="0" fontId="17" fillId="0" borderId="14" xfId="2" applyFont="1" applyBorder="1" applyAlignment="1">
      <alignment horizontal="left"/>
    </xf>
    <xf numFmtId="4" fontId="11" fillId="0" borderId="10" xfId="2" applyNumberFormat="1" applyFont="1" applyBorder="1" applyAlignment="1">
      <alignment horizontal="left"/>
    </xf>
    <xf numFmtId="9" fontId="12" fillId="0" borderId="8" xfId="5" applyFont="1" applyBorder="1" applyAlignment="1">
      <alignment horizontal="center"/>
    </xf>
    <xf numFmtId="0" fontId="14" fillId="0" borderId="0" xfId="2" applyFont="1" applyAlignment="1">
      <alignment vertical="top"/>
    </xf>
    <xf numFmtId="166" fontId="12" fillId="0" borderId="0" xfId="2" applyNumberFormat="1" applyFont="1"/>
    <xf numFmtId="0" fontId="18" fillId="0" borderId="0" xfId="2" applyFont="1" applyBorder="1" applyAlignment="1">
      <alignment vertical="top"/>
    </xf>
    <xf numFmtId="166" fontId="18" fillId="0" borderId="0" xfId="3" applyFont="1" applyBorder="1" applyAlignment="1">
      <alignment horizontal="center" vertical="top"/>
    </xf>
    <xf numFmtId="0" fontId="18" fillId="0" borderId="0" xfId="2" applyFont="1" applyBorder="1" applyAlignment="1">
      <alignment horizontal="left" vertical="top"/>
    </xf>
    <xf numFmtId="168" fontId="18" fillId="0" borderId="0" xfId="3" applyNumberFormat="1" applyFont="1" applyBorder="1" applyAlignment="1">
      <alignment horizontal="right" vertical="top"/>
    </xf>
    <xf numFmtId="1" fontId="18" fillId="0" borderId="0" xfId="2" applyNumberFormat="1" applyFont="1" applyBorder="1" applyAlignment="1">
      <alignment horizontal="right" vertical="top"/>
    </xf>
    <xf numFmtId="168" fontId="18" fillId="0" borderId="0" xfId="3" applyNumberFormat="1" applyFont="1" applyBorder="1" applyAlignment="1">
      <alignment vertical="top"/>
    </xf>
    <xf numFmtId="0" fontId="18" fillId="0" borderId="0" xfId="2" applyFont="1" applyBorder="1" applyAlignment="1">
      <alignment horizontal="right" vertical="top"/>
    </xf>
    <xf numFmtId="166" fontId="18" fillId="0" borderId="0" xfId="3" applyFont="1" applyBorder="1" applyAlignment="1">
      <alignment horizontal="left" vertical="top"/>
    </xf>
    <xf numFmtId="0" fontId="0" fillId="0" borderId="0" xfId="0" applyFill="1" applyAlignment="1">
      <alignment horizontal="center"/>
    </xf>
    <xf numFmtId="0" fontId="3" fillId="0" borderId="0" xfId="0" applyFont="1" applyFill="1"/>
    <xf numFmtId="0" fontId="2" fillId="0" borderId="0" xfId="0" applyFont="1" applyFill="1"/>
    <xf numFmtId="0" fontId="0" fillId="0" borderId="0" xfId="0" applyFill="1"/>
    <xf numFmtId="0" fontId="3" fillId="0" borderId="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6" fillId="0" borderId="0" xfId="0" applyFont="1" applyFill="1" applyAlignment="1">
      <alignment horizontal="justify" vertical="center"/>
    </xf>
    <xf numFmtId="0" fontId="0" fillId="0" borderId="20" xfId="0" applyFill="1" applyBorder="1" applyAlignment="1">
      <alignment horizontal="center"/>
    </xf>
    <xf numFmtId="0" fontId="0" fillId="0" borderId="0" xfId="0" applyFill="1" applyAlignment="1">
      <alignment vertical="top"/>
    </xf>
    <xf numFmtId="0" fontId="0" fillId="0" borderId="17" xfId="0" applyFill="1" applyBorder="1" applyAlignment="1">
      <alignment horizontal="center"/>
    </xf>
    <xf numFmtId="0" fontId="0" fillId="0" borderId="24" xfId="0" applyFill="1" applyBorder="1" applyAlignment="1">
      <alignment horizontal="center"/>
    </xf>
    <xf numFmtId="0" fontId="0" fillId="0" borderId="21" xfId="0" applyFill="1" applyBorder="1" applyAlignment="1">
      <alignment horizontal="center"/>
    </xf>
    <xf numFmtId="0" fontId="0" fillId="0" borderId="0" xfId="0" applyFill="1" applyBorder="1" applyAlignment="1">
      <alignment horizontal="center"/>
    </xf>
    <xf numFmtId="0" fontId="8" fillId="0" borderId="0" xfId="0" applyFont="1" applyFill="1" applyBorder="1" applyAlignment="1">
      <alignment horizontal="left" vertical="center"/>
    </xf>
    <xf numFmtId="0" fontId="0" fillId="0" borderId="0" xfId="0" applyFill="1" applyBorder="1"/>
    <xf numFmtId="0" fontId="9" fillId="0" borderId="0" xfId="0" applyFont="1" applyFill="1" applyBorder="1" applyAlignment="1">
      <alignment horizontal="justify" vertical="center"/>
    </xf>
    <xf numFmtId="0" fontId="9" fillId="0" borderId="0" xfId="0" applyFont="1" applyFill="1" applyBorder="1" applyAlignment="1">
      <alignment horizontal="justify" vertical="center" wrapText="1"/>
    </xf>
    <xf numFmtId="0" fontId="0" fillId="0" borderId="0" xfId="0" applyFill="1" applyBorder="1" applyAlignment="1">
      <alignment wrapText="1"/>
    </xf>
    <xf numFmtId="0" fontId="10" fillId="0" borderId="0" xfId="0" applyFont="1" applyFill="1" applyBorder="1" applyAlignment="1">
      <alignment horizontal="left" vertical="center"/>
    </xf>
    <xf numFmtId="0" fontId="8" fillId="0" borderId="0" xfId="0" applyFont="1" applyFill="1" applyBorder="1"/>
    <xf numFmtId="0" fontId="7" fillId="0" borderId="0" xfId="0" applyFont="1" applyFill="1" applyBorder="1" applyAlignment="1">
      <alignment horizontal="justify" vertical="center"/>
    </xf>
    <xf numFmtId="0" fontId="20" fillId="0" borderId="0" xfId="0" applyFont="1" applyFill="1" applyBorder="1" applyAlignment="1">
      <alignment horizontal="center"/>
    </xf>
    <xf numFmtId="0" fontId="20" fillId="0" borderId="0" xfId="0" applyFont="1" applyFill="1" applyBorder="1"/>
    <xf numFmtId="0" fontId="2" fillId="0" borderId="17" xfId="0" applyFont="1" applyFill="1" applyBorder="1" applyAlignment="1">
      <alignment horizontal="center" vertical="top"/>
    </xf>
    <xf numFmtId="0" fontId="0" fillId="0" borderId="3" xfId="0" applyFill="1" applyBorder="1"/>
    <xf numFmtId="0" fontId="0" fillId="0" borderId="25" xfId="0" applyFill="1" applyBorder="1"/>
    <xf numFmtId="0" fontId="0" fillId="0" borderId="26" xfId="0" applyFill="1" applyBorder="1"/>
    <xf numFmtId="172" fontId="2" fillId="0" borderId="0" xfId="0" applyNumberFormat="1" applyFont="1"/>
    <xf numFmtId="165" fontId="2" fillId="0" borderId="0" xfId="0" applyNumberFormat="1" applyFont="1" applyFill="1" applyAlignment="1">
      <alignment vertical="top"/>
    </xf>
    <xf numFmtId="0" fontId="3" fillId="0" borderId="23" xfId="0" applyFont="1" applyFill="1" applyBorder="1" applyAlignment="1">
      <alignment horizontal="center" vertical="center" wrapText="1"/>
    </xf>
    <xf numFmtId="0" fontId="2" fillId="0" borderId="20" xfId="0" applyFont="1" applyFill="1" applyBorder="1" applyAlignment="1">
      <alignment horizontal="center" vertical="top"/>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0" fillId="0" borderId="0" xfId="0" applyFill="1" applyBorder="1" applyAlignment="1">
      <alignment wrapText="1"/>
    </xf>
    <xf numFmtId="0" fontId="20" fillId="0" borderId="0" xfId="0" applyFont="1" applyFill="1" applyBorder="1" applyAlignment="1">
      <alignment wrapText="1"/>
    </xf>
    <xf numFmtId="0" fontId="0" fillId="0" borderId="0" xfId="0" applyFill="1" applyAlignment="1">
      <alignment vertical="center"/>
    </xf>
    <xf numFmtId="0" fontId="2" fillId="2" borderId="0" xfId="0" applyFont="1" applyFill="1"/>
    <xf numFmtId="0" fontId="3" fillId="0" borderId="33" xfId="0" applyFont="1" applyFill="1" applyBorder="1" applyAlignment="1">
      <alignment horizontal="center" vertical="center" wrapText="1"/>
    </xf>
    <xf numFmtId="0" fontId="8" fillId="0" borderId="0" xfId="0" applyFont="1"/>
    <xf numFmtId="43" fontId="2" fillId="0" borderId="0" xfId="0" applyNumberFormat="1" applyFont="1"/>
    <xf numFmtId="0" fontId="24" fillId="0" borderId="0" xfId="0" applyFont="1"/>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26" fillId="0" borderId="0" xfId="0" applyFont="1" applyFill="1"/>
    <xf numFmtId="0" fontId="25" fillId="0" borderId="1" xfId="0" applyFont="1" applyFill="1" applyBorder="1" applyAlignment="1">
      <alignment horizontal="justify" vertical="center" wrapText="1"/>
    </xf>
    <xf numFmtId="0" fontId="25" fillId="0" borderId="1" xfId="0" applyFont="1" applyFill="1" applyBorder="1" applyAlignment="1">
      <alignment horizontal="center" vertical="center" wrapText="1"/>
    </xf>
    <xf numFmtId="0" fontId="2" fillId="0" borderId="21" xfId="0" applyFont="1" applyBorder="1"/>
    <xf numFmtId="0" fontId="2" fillId="0" borderId="34" xfId="0" applyFont="1" applyBorder="1"/>
    <xf numFmtId="0" fontId="4" fillId="0" borderId="34" xfId="0" applyFont="1" applyBorder="1" applyAlignment="1">
      <alignment vertical="center" wrapText="1"/>
    </xf>
    <xf numFmtId="0" fontId="3" fillId="0" borderId="19" xfId="0" applyFont="1" applyBorder="1" applyAlignment="1">
      <alignment horizontal="center" vertical="center" wrapText="1"/>
    </xf>
    <xf numFmtId="0" fontId="4" fillId="0" borderId="10" xfId="0" applyFont="1" applyBorder="1" applyAlignment="1">
      <alignment vertical="center" wrapText="1"/>
    </xf>
    <xf numFmtId="0" fontId="4" fillId="0" borderId="36" xfId="0" applyFont="1" applyBorder="1" applyAlignment="1">
      <alignment vertical="center" wrapText="1"/>
    </xf>
    <xf numFmtId="0" fontId="5" fillId="0" borderId="31" xfId="0" applyFont="1" applyFill="1" applyBorder="1" applyAlignment="1">
      <alignment vertical="center" wrapText="1"/>
    </xf>
    <xf numFmtId="0" fontId="4" fillId="0" borderId="27"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6" xfId="0" applyFont="1" applyBorder="1" applyAlignment="1">
      <alignment horizontal="right" vertical="center" wrapText="1"/>
    </xf>
    <xf numFmtId="0" fontId="3" fillId="0" borderId="34" xfId="0" applyFont="1" applyBorder="1" applyAlignment="1">
      <alignment horizontal="right"/>
    </xf>
    <xf numFmtId="0" fontId="5" fillId="0" borderId="35" xfId="0" applyFont="1" applyBorder="1" applyAlignment="1">
      <alignment horizontal="justify" vertical="center" wrapText="1"/>
    </xf>
    <xf numFmtId="0" fontId="4" fillId="0" borderId="35" xfId="0" applyFont="1" applyBorder="1" applyAlignment="1">
      <alignment horizontal="justify" vertical="center" wrapText="1"/>
    </xf>
    <xf numFmtId="0" fontId="4" fillId="0" borderId="21" xfId="0" applyFont="1" applyBorder="1" applyAlignment="1">
      <alignment horizontal="justify" vertical="center" wrapText="1"/>
    </xf>
    <xf numFmtId="0" fontId="5" fillId="0" borderId="0" xfId="0" applyFont="1" applyBorder="1" applyAlignment="1">
      <alignment horizontal="justify" vertical="center" wrapText="1"/>
    </xf>
    <xf numFmtId="0" fontId="4" fillId="0" borderId="0" xfId="0" applyFont="1" applyBorder="1" applyAlignment="1">
      <alignment horizontal="justify" vertical="center" wrapText="1"/>
    </xf>
    <xf numFmtId="0" fontId="22" fillId="0" borderId="0" xfId="0" applyFont="1" applyAlignment="1">
      <alignment horizontal="left" vertical="center" indent="5"/>
    </xf>
    <xf numFmtId="0" fontId="22" fillId="0" borderId="0" xfId="0" applyFont="1" applyAlignment="1">
      <alignment vertical="center"/>
    </xf>
    <xf numFmtId="164" fontId="4" fillId="0" borderId="5" xfId="1" applyNumberFormat="1" applyFont="1" applyBorder="1" applyAlignment="1">
      <alignment vertical="top" wrapText="1"/>
    </xf>
    <xf numFmtId="0" fontId="5" fillId="0" borderId="27" xfId="0" applyFont="1" applyBorder="1" applyAlignment="1">
      <alignment horizontal="justify" vertical="top" wrapText="1"/>
    </xf>
    <xf numFmtId="0" fontId="4" fillId="0" borderId="27" xfId="0" applyFont="1" applyBorder="1" applyAlignment="1">
      <alignment horizontal="justify" vertical="top" wrapText="1"/>
    </xf>
    <xf numFmtId="0" fontId="4" fillId="0" borderId="27" xfId="0" applyFont="1" applyBorder="1" applyAlignment="1">
      <alignment horizontal="center" vertical="top" wrapText="1"/>
    </xf>
    <xf numFmtId="0" fontId="2" fillId="0" borderId="34" xfId="0" applyFont="1" applyBorder="1" applyAlignment="1">
      <alignment horizontal="justify" vertical="top" wrapText="1"/>
    </xf>
    <xf numFmtId="0" fontId="4" fillId="0" borderId="34" xfId="0" applyFont="1" applyBorder="1" applyAlignment="1">
      <alignment horizontal="justify" vertical="top" wrapText="1"/>
    </xf>
    <xf numFmtId="0" fontId="4" fillId="0" borderId="34" xfId="0" applyFont="1" applyBorder="1" applyAlignment="1">
      <alignment horizontal="center" vertical="top" wrapText="1"/>
    </xf>
    <xf numFmtId="0" fontId="2" fillId="0" borderId="34" xfId="0" applyFont="1" applyBorder="1" applyAlignment="1">
      <alignment horizontal="center" vertical="top" wrapText="1"/>
    </xf>
    <xf numFmtId="0" fontId="4" fillId="0" borderId="34" xfId="0" applyFont="1" applyFill="1" applyBorder="1" applyAlignment="1">
      <alignment horizontal="justify" vertical="top" wrapText="1"/>
    </xf>
    <xf numFmtId="0" fontId="4" fillId="0" borderId="34" xfId="0" applyFont="1" applyBorder="1" applyAlignment="1">
      <alignment horizontal="right" vertical="top" wrapText="1"/>
    </xf>
    <xf numFmtId="3" fontId="4" fillId="0" borderId="34" xfId="0" applyNumberFormat="1" applyFont="1" applyBorder="1" applyAlignment="1">
      <alignment horizontal="right" vertical="top" wrapText="1"/>
    </xf>
    <xf numFmtId="0" fontId="5" fillId="0" borderId="34" xfId="0" applyFont="1" applyBorder="1" applyAlignment="1">
      <alignment horizontal="justify" vertical="top" wrapText="1"/>
    </xf>
    <xf numFmtId="0" fontId="3" fillId="0" borderId="34" xfId="0" applyFont="1" applyBorder="1" applyAlignment="1">
      <alignment horizontal="right" vertical="top"/>
    </xf>
    <xf numFmtId="164" fontId="4" fillId="0" borderId="0" xfId="1" applyNumberFormat="1" applyFont="1" applyFill="1" applyBorder="1" applyAlignment="1">
      <alignment vertical="top" wrapText="1"/>
    </xf>
    <xf numFmtId="164" fontId="5" fillId="0" borderId="38" xfId="1" applyNumberFormat="1" applyFont="1" applyBorder="1" applyAlignment="1">
      <alignment vertical="top" wrapText="1"/>
    </xf>
    <xf numFmtId="0" fontId="3" fillId="0" borderId="29" xfId="0" applyFont="1" applyBorder="1" applyAlignment="1">
      <alignment horizontal="center"/>
    </xf>
    <xf numFmtId="0" fontId="2" fillId="0" borderId="30" xfId="0" applyFont="1" applyBorder="1" applyAlignment="1">
      <alignment horizontal="center"/>
    </xf>
    <xf numFmtId="0" fontId="2" fillId="0" borderId="39" xfId="0" applyFont="1" applyBorder="1"/>
    <xf numFmtId="0" fontId="3" fillId="0" borderId="28" xfId="0" applyFont="1" applyBorder="1" applyAlignment="1">
      <alignment horizontal="center"/>
    </xf>
    <xf numFmtId="0" fontId="23" fillId="0" borderId="34" xfId="0" applyFont="1" applyBorder="1"/>
    <xf numFmtId="0" fontId="2" fillId="0" borderId="34" xfId="0" applyFont="1" applyBorder="1" applyAlignment="1">
      <alignment wrapText="1"/>
    </xf>
    <xf numFmtId="0" fontId="23" fillId="0" borderId="34" xfId="0" applyFont="1" applyBorder="1" applyAlignment="1">
      <alignment wrapText="1"/>
    </xf>
    <xf numFmtId="0" fontId="2" fillId="0" borderId="35" xfId="0" applyFont="1" applyBorder="1"/>
    <xf numFmtId="0" fontId="3" fillId="0" borderId="40" xfId="0" applyFont="1" applyBorder="1" applyAlignment="1">
      <alignment horizontal="center"/>
    </xf>
    <xf numFmtId="0" fontId="2" fillId="0" borderId="36" xfId="0" applyFont="1" applyBorder="1"/>
    <xf numFmtId="0" fontId="2" fillId="0" borderId="36" xfId="0" applyFont="1" applyBorder="1" applyAlignment="1">
      <alignment horizontal="center"/>
    </xf>
    <xf numFmtId="0" fontId="2" fillId="0" borderId="37" xfId="0" applyFont="1" applyBorder="1"/>
    <xf numFmtId="171" fontId="3" fillId="0" borderId="28" xfId="1" applyNumberFormat="1" applyFont="1" applyBorder="1" applyAlignment="1">
      <alignment horizontal="center"/>
    </xf>
    <xf numFmtId="171" fontId="2" fillId="0" borderId="34" xfId="1" applyNumberFormat="1" applyFont="1" applyBorder="1"/>
    <xf numFmtId="43" fontId="3" fillId="0" borderId="40" xfId="1" applyFont="1" applyBorder="1" applyAlignment="1">
      <alignment horizontal="center"/>
    </xf>
    <xf numFmtId="43" fontId="2" fillId="0" borderId="36" xfId="1" applyFont="1" applyBorder="1"/>
    <xf numFmtId="164" fontId="4" fillId="0" borderId="36" xfId="1" applyNumberFormat="1" applyFont="1" applyFill="1" applyBorder="1" applyAlignment="1">
      <alignment vertical="top" wrapText="1"/>
    </xf>
    <xf numFmtId="43" fontId="3" fillId="0" borderId="28" xfId="1" applyFont="1" applyBorder="1" applyAlignment="1">
      <alignment horizontal="center"/>
    </xf>
    <xf numFmtId="43" fontId="2" fillId="0" borderId="34" xfId="1" applyFont="1" applyBorder="1"/>
    <xf numFmtId="164" fontId="4" fillId="0" borderId="34" xfId="1" applyNumberFormat="1" applyFont="1" applyFill="1" applyBorder="1" applyAlignment="1">
      <alignment vertical="top" wrapText="1"/>
    </xf>
    <xf numFmtId="164" fontId="5" fillId="0" borderId="38" xfId="1" applyNumberFormat="1" applyFont="1" applyFill="1" applyBorder="1" applyAlignment="1">
      <alignment vertical="top" wrapText="1"/>
    </xf>
    <xf numFmtId="0" fontId="2" fillId="0" borderId="34" xfId="0" applyFont="1" applyFill="1" applyBorder="1" applyAlignment="1">
      <alignment horizontal="center" vertical="top" wrapText="1"/>
    </xf>
    <xf numFmtId="0" fontId="4" fillId="0" borderId="34" xfId="0" applyFont="1" applyFill="1" applyBorder="1" applyAlignment="1">
      <alignment horizontal="center" vertical="top" wrapText="1"/>
    </xf>
    <xf numFmtId="0" fontId="5" fillId="0" borderId="27" xfId="0" quotePrefix="1" applyFont="1" applyFill="1" applyBorder="1" applyAlignment="1">
      <alignment horizontal="center" vertical="top" wrapText="1"/>
    </xf>
    <xf numFmtId="9" fontId="22" fillId="0" borderId="0" xfId="0" applyNumberFormat="1" applyFont="1" applyAlignment="1">
      <alignment vertical="center"/>
    </xf>
    <xf numFmtId="164" fontId="4" fillId="0" borderId="0" xfId="1" applyNumberFormat="1" applyFont="1" applyFill="1" applyBorder="1" applyAlignment="1">
      <alignment vertical="center" wrapText="1"/>
    </xf>
    <xf numFmtId="164" fontId="5" fillId="0" borderId="0" xfId="1" applyNumberFormat="1" applyFont="1" applyFill="1" applyBorder="1" applyAlignment="1">
      <alignment vertical="center" wrapText="1"/>
    </xf>
    <xf numFmtId="164" fontId="5" fillId="0" borderId="0" xfId="0" applyNumberFormat="1" applyFont="1" applyFill="1" applyBorder="1" applyAlignment="1">
      <alignment vertical="center" wrapText="1"/>
    </xf>
    <xf numFmtId="0" fontId="3" fillId="0" borderId="4" xfId="0" applyFont="1" applyBorder="1" applyAlignment="1">
      <alignment horizontal="center" vertical="top" wrapText="1"/>
    </xf>
    <xf numFmtId="0" fontId="3" fillId="0" borderId="19"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0" xfId="0" applyFont="1" applyFill="1" applyBorder="1" applyAlignment="1">
      <alignment horizontal="center" vertical="top" wrapText="1"/>
    </xf>
    <xf numFmtId="43" fontId="2" fillId="0" borderId="0" xfId="1" applyFont="1" applyAlignment="1">
      <alignment vertical="top"/>
    </xf>
    <xf numFmtId="0" fontId="2" fillId="0" borderId="0" xfId="0" applyFont="1" applyAlignment="1">
      <alignment vertical="top"/>
    </xf>
    <xf numFmtId="43" fontId="24" fillId="0" borderId="0" xfId="1" applyFont="1"/>
    <xf numFmtId="0" fontId="26" fillId="0" borderId="0" xfId="0" applyFont="1" applyFill="1" applyBorder="1"/>
    <xf numFmtId="0" fontId="24" fillId="0" borderId="0" xfId="0" applyFont="1" applyBorder="1"/>
    <xf numFmtId="164" fontId="4" fillId="0" borderId="13" xfId="1" applyNumberFormat="1" applyFont="1" applyBorder="1" applyAlignment="1">
      <alignment vertical="top" wrapText="1"/>
    </xf>
    <xf numFmtId="3" fontId="4" fillId="0" borderId="17" xfId="0" applyNumberFormat="1" applyFont="1" applyBorder="1" applyAlignment="1">
      <alignment horizontal="right" vertical="top" wrapText="1"/>
    </xf>
    <xf numFmtId="164" fontId="5" fillId="0" borderId="17" xfId="1" applyNumberFormat="1" applyFont="1" applyBorder="1" applyAlignment="1">
      <alignment vertical="top" wrapText="1"/>
    </xf>
    <xf numFmtId="0" fontId="11" fillId="0" borderId="6" xfId="2" applyFont="1" applyBorder="1" applyAlignment="1">
      <alignment horizontal="left"/>
    </xf>
    <xf numFmtId="0" fontId="11" fillId="0" borderId="10" xfId="2" applyBorder="1" applyAlignment="1">
      <alignment horizontal="left"/>
    </xf>
    <xf numFmtId="4" fontId="12" fillId="0" borderId="6" xfId="4" applyNumberFormat="1" applyFont="1" applyBorder="1" applyAlignment="1" applyProtection="1">
      <alignment horizontal="right"/>
      <protection locked="0"/>
    </xf>
    <xf numFmtId="0" fontId="2" fillId="0" borderId="0" xfId="0" applyFont="1" applyFill="1" applyAlignment="1">
      <alignment horizontal="center"/>
    </xf>
    <xf numFmtId="0" fontId="0" fillId="0" borderId="0" xfId="0" applyFill="1" applyBorder="1" applyAlignment="1">
      <alignment horizontal="center" wrapText="1"/>
    </xf>
    <xf numFmtId="164" fontId="2" fillId="0" borderId="0" xfId="0" applyNumberFormat="1" applyFont="1"/>
    <xf numFmtId="0" fontId="2" fillId="0" borderId="24" xfId="0" applyFont="1" applyBorder="1"/>
    <xf numFmtId="0" fontId="2" fillId="0" borderId="26" xfId="0" applyFont="1" applyBorder="1"/>
    <xf numFmtId="1" fontId="2" fillId="0" borderId="30" xfId="0" applyNumberFormat="1" applyFont="1" applyBorder="1" applyAlignment="1">
      <alignment horizontal="center" vertical="top"/>
    </xf>
    <xf numFmtId="0" fontId="2" fillId="0" borderId="30" xfId="0" applyFont="1" applyBorder="1" applyAlignment="1">
      <alignment vertical="top"/>
    </xf>
    <xf numFmtId="0" fontId="4" fillId="0" borderId="34" xfId="0" applyFont="1" applyBorder="1" applyAlignment="1">
      <alignment vertical="top" wrapText="1"/>
    </xf>
    <xf numFmtId="0" fontId="5" fillId="0" borderId="34" xfId="0" applyFont="1" applyBorder="1" applyAlignment="1">
      <alignment horizontal="right" vertical="top" wrapText="1"/>
    </xf>
    <xf numFmtId="43" fontId="2" fillId="0" borderId="0" xfId="1" applyFont="1" applyFill="1"/>
    <xf numFmtId="0" fontId="4" fillId="0" borderId="0" xfId="0" applyFont="1" applyFill="1" applyBorder="1" applyAlignment="1">
      <alignment horizontal="center" vertical="top" wrapText="1"/>
    </xf>
    <xf numFmtId="0" fontId="0" fillId="0" borderId="22" xfId="0" applyFill="1" applyBorder="1" applyAlignment="1">
      <alignment horizontal="center"/>
    </xf>
    <xf numFmtId="0" fontId="4" fillId="0" borderId="20" xfId="0" applyFont="1" applyFill="1" applyBorder="1" applyAlignment="1">
      <alignment vertical="center" wrapText="1"/>
    </xf>
    <xf numFmtId="0" fontId="19" fillId="0" borderId="20" xfId="0" applyFont="1" applyFill="1" applyBorder="1" applyAlignment="1">
      <alignment horizontal="center" vertical="center" wrapText="1"/>
    </xf>
    <xf numFmtId="0" fontId="5" fillId="0" borderId="20" xfId="0" applyFont="1" applyFill="1" applyBorder="1" applyAlignment="1">
      <alignment horizontal="right" vertical="center" wrapText="1"/>
    </xf>
    <xf numFmtId="0" fontId="0" fillId="0" borderId="20" xfId="0" applyFill="1" applyBorder="1"/>
    <xf numFmtId="0" fontId="0" fillId="0" borderId="21" xfId="0" applyFill="1" applyBorder="1"/>
    <xf numFmtId="10" fontId="4" fillId="0" borderId="20" xfId="0" applyNumberFormat="1" applyFont="1" applyFill="1" applyBorder="1" applyAlignment="1">
      <alignment horizontal="center" vertical="center" wrapText="1"/>
    </xf>
    <xf numFmtId="9" fontId="4" fillId="0" borderId="20" xfId="0"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0" fontId="28" fillId="0" borderId="20" xfId="0" applyFont="1" applyFill="1" applyBorder="1" applyAlignment="1">
      <alignment vertical="center" wrapText="1"/>
    </xf>
    <xf numFmtId="0" fontId="28" fillId="0" borderId="20" xfId="0" applyFont="1" applyFill="1" applyBorder="1" applyAlignment="1">
      <alignment vertical="top" wrapText="1"/>
    </xf>
    <xf numFmtId="0" fontId="28" fillId="0" borderId="0" xfId="0" applyFont="1" applyFill="1" applyBorder="1" applyAlignment="1">
      <alignment horizontal="center" vertical="center" wrapText="1"/>
    </xf>
    <xf numFmtId="9" fontId="28" fillId="0" borderId="20" xfId="0" applyNumberFormat="1" applyFont="1" applyFill="1" applyBorder="1" applyAlignment="1">
      <alignment horizontal="center" vertical="center" wrapText="1"/>
    </xf>
    <xf numFmtId="0" fontId="4" fillId="0" borderId="20" xfId="0" applyFont="1" applyFill="1" applyBorder="1" applyAlignment="1">
      <alignment horizontal="left" vertical="center" wrapText="1"/>
    </xf>
    <xf numFmtId="164" fontId="5" fillId="0" borderId="0" xfId="1" applyNumberFormat="1" applyFont="1" applyFill="1" applyBorder="1" applyAlignment="1">
      <alignment vertical="top" wrapText="1"/>
    </xf>
    <xf numFmtId="3" fontId="4" fillId="0" borderId="31" xfId="1" applyNumberFormat="1" applyFont="1" applyBorder="1" applyAlignment="1">
      <alignment vertical="top" wrapText="1"/>
    </xf>
    <xf numFmtId="3" fontId="4" fillId="0" borderId="31" xfId="1" applyNumberFormat="1" applyFont="1" applyFill="1" applyBorder="1" applyAlignment="1">
      <alignment vertical="top" wrapText="1"/>
    </xf>
    <xf numFmtId="3" fontId="4" fillId="0" borderId="32" xfId="1" applyNumberFormat="1" applyFont="1" applyFill="1" applyBorder="1" applyAlignment="1">
      <alignment vertical="top" wrapText="1"/>
    </xf>
    <xf numFmtId="3" fontId="5" fillId="0" borderId="38" xfId="0" applyNumberFormat="1" applyFont="1" applyBorder="1" applyAlignment="1">
      <alignment vertical="top" wrapText="1"/>
    </xf>
    <xf numFmtId="3" fontId="2" fillId="2" borderId="0" xfId="0" applyNumberFormat="1" applyFont="1" applyFill="1"/>
    <xf numFmtId="3" fontId="4" fillId="0" borderId="3" xfId="1" applyNumberFormat="1" applyFont="1" applyFill="1" applyBorder="1" applyAlignment="1">
      <alignment vertical="center" wrapText="1"/>
    </xf>
    <xf numFmtId="3" fontId="4" fillId="0" borderId="27" xfId="1" applyNumberFormat="1" applyFont="1" applyFill="1" applyBorder="1" applyAlignment="1">
      <alignment vertical="center" wrapText="1"/>
    </xf>
    <xf numFmtId="3" fontId="5" fillId="0" borderId="3" xfId="1" applyNumberFormat="1" applyFont="1" applyFill="1" applyBorder="1" applyAlignment="1">
      <alignment vertical="center" wrapText="1"/>
    </xf>
    <xf numFmtId="3" fontId="0" fillId="0" borderId="3" xfId="0" applyNumberFormat="1" applyFill="1" applyBorder="1"/>
    <xf numFmtId="3" fontId="4" fillId="0" borderId="27" xfId="1" applyNumberFormat="1" applyFont="1" applyFill="1" applyBorder="1" applyAlignment="1">
      <alignment vertical="top" wrapText="1"/>
    </xf>
    <xf numFmtId="3" fontId="0" fillId="0" borderId="20" xfId="0" applyNumberFormat="1" applyFill="1" applyBorder="1"/>
    <xf numFmtId="3" fontId="28" fillId="0" borderId="27" xfId="1" applyNumberFormat="1" applyFont="1" applyFill="1" applyBorder="1" applyAlignment="1">
      <alignment vertical="center" wrapText="1"/>
    </xf>
    <xf numFmtId="3" fontId="5" fillId="0" borderId="38" xfId="0" applyNumberFormat="1" applyFont="1" applyFill="1" applyBorder="1" applyAlignment="1">
      <alignment vertical="center" wrapText="1"/>
    </xf>
    <xf numFmtId="3" fontId="25" fillId="0" borderId="3" xfId="1" applyNumberFormat="1" applyFont="1" applyFill="1" applyBorder="1" applyAlignment="1">
      <alignment vertical="center" wrapText="1"/>
    </xf>
    <xf numFmtId="0" fontId="2" fillId="0" borderId="17" xfId="0" quotePrefix="1" applyFont="1" applyFill="1" applyBorder="1" applyAlignment="1">
      <alignment horizontal="center" vertical="top"/>
    </xf>
    <xf numFmtId="3" fontId="4" fillId="0" borderId="27" xfId="1" applyNumberFormat="1" applyFont="1" applyBorder="1" applyAlignment="1">
      <alignment vertical="center" wrapText="1"/>
    </xf>
    <xf numFmtId="3" fontId="4" fillId="0" borderId="34" xfId="1" applyNumberFormat="1" applyFont="1" applyBorder="1" applyAlignment="1">
      <alignment vertical="center" wrapText="1"/>
    </xf>
    <xf numFmtId="3" fontId="4" fillId="0" borderId="35" xfId="1" applyNumberFormat="1" applyFont="1" applyBorder="1" applyAlignment="1">
      <alignment vertical="center" wrapText="1"/>
    </xf>
    <xf numFmtId="3" fontId="4" fillId="0" borderId="27" xfId="0" applyNumberFormat="1" applyFont="1" applyBorder="1" applyAlignment="1">
      <alignment vertical="center" wrapText="1"/>
    </xf>
    <xf numFmtId="3" fontId="4" fillId="0" borderId="34" xfId="0" applyNumberFormat="1" applyFont="1" applyBorder="1" applyAlignment="1">
      <alignment vertical="center" wrapText="1"/>
    </xf>
    <xf numFmtId="3" fontId="4" fillId="0" borderId="35" xfId="0" applyNumberFormat="1" applyFont="1" applyBorder="1" applyAlignment="1">
      <alignment vertical="center" wrapText="1"/>
    </xf>
    <xf numFmtId="3" fontId="4" fillId="0" borderId="20" xfId="0" applyNumberFormat="1" applyFont="1" applyBorder="1" applyAlignment="1">
      <alignment vertical="center" wrapText="1"/>
    </xf>
    <xf numFmtId="3" fontId="2" fillId="0" borderId="21" xfId="0" applyNumberFormat="1" applyFont="1" applyBorder="1"/>
    <xf numFmtId="3" fontId="2" fillId="0" borderId="0" xfId="0" applyNumberFormat="1" applyFont="1"/>
    <xf numFmtId="3" fontId="22" fillId="0" borderId="0" xfId="0" applyNumberFormat="1" applyFont="1" applyAlignment="1">
      <alignment vertical="center"/>
    </xf>
    <xf numFmtId="4" fontId="2" fillId="0" borderId="0" xfId="0" applyNumberFormat="1" applyFont="1"/>
    <xf numFmtId="0" fontId="29" fillId="0" borderId="0" xfId="0" applyFont="1" applyAlignment="1">
      <alignment vertical="center"/>
    </xf>
    <xf numFmtId="0" fontId="30" fillId="0" borderId="0" xfId="0" applyFont="1" applyFill="1"/>
    <xf numFmtId="1" fontId="4" fillId="0" borderId="20" xfId="0" quotePrefix="1" applyNumberFormat="1" applyFont="1" applyFill="1" applyBorder="1" applyAlignment="1">
      <alignment horizontal="center" vertical="top" wrapText="1"/>
    </xf>
    <xf numFmtId="44" fontId="2" fillId="0" borderId="0" xfId="0" applyNumberFormat="1" applyFont="1" applyFill="1" applyAlignment="1">
      <alignment vertical="top"/>
    </xf>
    <xf numFmtId="0" fontId="3" fillId="0" borderId="22" xfId="0" applyFont="1" applyBorder="1" applyAlignment="1">
      <alignment horizontal="center" vertical="top" wrapText="1"/>
    </xf>
    <xf numFmtId="0" fontId="3" fillId="0" borderId="18" xfId="0" applyFont="1" applyFill="1" applyBorder="1" applyAlignment="1">
      <alignment horizontal="center" vertical="top" wrapText="1"/>
    </xf>
    <xf numFmtId="0" fontId="3" fillId="0" borderId="33" xfId="0" applyFont="1" applyFill="1" applyBorder="1" applyAlignment="1">
      <alignment horizontal="center" vertical="top" wrapText="1"/>
    </xf>
    <xf numFmtId="0" fontId="3" fillId="0" borderId="23" xfId="0" applyFont="1" applyFill="1" applyBorder="1" applyAlignment="1">
      <alignment horizontal="center" vertical="top" wrapText="1"/>
    </xf>
    <xf numFmtId="0" fontId="3" fillId="0" borderId="18" xfId="0" applyFont="1" applyFill="1" applyBorder="1" applyAlignment="1">
      <alignment horizontal="left" vertical="top" wrapText="1"/>
    </xf>
    <xf numFmtId="0" fontId="32" fillId="0" borderId="0" xfId="0" applyFont="1" applyAlignment="1">
      <alignment vertical="center"/>
    </xf>
    <xf numFmtId="0" fontId="27" fillId="0" borderId="0" xfId="0" applyFont="1" applyFill="1"/>
    <xf numFmtId="0" fontId="2" fillId="0" borderId="0" xfId="0" applyFont="1" applyFill="1" applyBorder="1"/>
    <xf numFmtId="0" fontId="3" fillId="0" borderId="0" xfId="0" applyFont="1" applyBorder="1"/>
    <xf numFmtId="0" fontId="3" fillId="0" borderId="0" xfId="0" applyFont="1" applyBorder="1" applyAlignment="1">
      <alignment horizontal="center" vertical="top" wrapText="1"/>
    </xf>
    <xf numFmtId="1" fontId="2" fillId="0" borderId="0" xfId="0" applyNumberFormat="1" applyFont="1" applyBorder="1" applyAlignment="1">
      <alignment horizontal="center" vertical="top"/>
    </xf>
    <xf numFmtId="0" fontId="4" fillId="0" borderId="0" xfId="0" applyFont="1" applyBorder="1" applyAlignment="1">
      <alignment vertical="top" wrapText="1"/>
    </xf>
    <xf numFmtId="0" fontId="4" fillId="0" borderId="0" xfId="0" applyFont="1" applyBorder="1" applyAlignment="1">
      <alignment horizontal="center" vertical="top" wrapText="1"/>
    </xf>
    <xf numFmtId="0" fontId="5" fillId="0" borderId="0" xfId="0" applyFont="1" applyBorder="1" applyAlignment="1">
      <alignment horizontal="right" vertical="top" wrapText="1"/>
    </xf>
    <xf numFmtId="164" fontId="5" fillId="0" borderId="0" xfId="0" applyNumberFormat="1" applyFont="1" applyBorder="1" applyAlignment="1">
      <alignment vertical="top" wrapText="1"/>
    </xf>
    <xf numFmtId="10" fontId="4" fillId="0" borderId="20" xfId="0" applyNumberFormat="1" applyFont="1" applyFill="1" applyBorder="1" applyAlignment="1">
      <alignment horizontal="center" vertical="top" wrapText="1"/>
    </xf>
    <xf numFmtId="3" fontId="4" fillId="0" borderId="3" xfId="1" applyNumberFormat="1" applyFont="1" applyFill="1" applyBorder="1" applyAlignment="1">
      <alignment vertical="top" wrapText="1"/>
    </xf>
    <xf numFmtId="164" fontId="2" fillId="0" borderId="0" xfId="0" applyNumberFormat="1" applyFont="1" applyBorder="1" applyAlignment="1">
      <alignment horizontal="center" vertical="top"/>
    </xf>
    <xf numFmtId="0" fontId="25" fillId="0" borderId="20" xfId="0" applyFont="1" applyFill="1" applyBorder="1" applyAlignment="1">
      <alignment horizontal="right" vertical="center" wrapText="1"/>
    </xf>
    <xf numFmtId="2" fontId="5" fillId="0" borderId="0" xfId="1" applyNumberFormat="1" applyFont="1" applyFill="1" applyBorder="1" applyAlignment="1">
      <alignment vertical="top" wrapText="1"/>
    </xf>
    <xf numFmtId="4" fontId="2" fillId="0" borderId="20" xfId="0" applyNumberFormat="1" applyFont="1" applyFill="1" applyBorder="1" applyAlignment="1">
      <alignment vertical="center"/>
    </xf>
    <xf numFmtId="4" fontId="2" fillId="0" borderId="0" xfId="0" applyNumberFormat="1" applyFont="1" applyFill="1" applyAlignment="1">
      <alignment vertical="center"/>
    </xf>
    <xf numFmtId="4" fontId="34" fillId="0" borderId="0" xfId="0" applyNumberFormat="1" applyFont="1" applyFill="1"/>
    <xf numFmtId="9" fontId="2" fillId="0" borderId="0" xfId="0" applyNumberFormat="1" applyFont="1" applyFill="1"/>
    <xf numFmtId="9" fontId="0" fillId="0" borderId="0" xfId="0" applyNumberFormat="1" applyFill="1"/>
    <xf numFmtId="9" fontId="0" fillId="0" borderId="0" xfId="0" applyNumberFormat="1" applyFill="1" applyAlignment="1">
      <alignment vertical="center"/>
    </xf>
    <xf numFmtId="0" fontId="2" fillId="0" borderId="0" xfId="0" applyFont="1" applyAlignment="1">
      <alignment vertical="center"/>
    </xf>
    <xf numFmtId="4" fontId="2" fillId="0" borderId="0" xfId="0" applyNumberFormat="1" applyFont="1" applyAlignment="1">
      <alignment vertical="center"/>
    </xf>
    <xf numFmtId="9" fontId="4" fillId="0" borderId="0" xfId="7" applyFont="1" applyAlignment="1">
      <alignment horizontal="right" vertical="center"/>
    </xf>
    <xf numFmtId="3" fontId="4" fillId="0" borderId="0" xfId="0" applyNumberFormat="1" applyFont="1" applyAlignment="1">
      <alignment horizontal="right" vertical="center"/>
    </xf>
    <xf numFmtId="3" fontId="4" fillId="0" borderId="0" xfId="1" applyNumberFormat="1" applyFont="1" applyFill="1" applyBorder="1" applyAlignment="1">
      <alignment vertical="center" wrapText="1"/>
    </xf>
    <xf numFmtId="44" fontId="2" fillId="0" borderId="0" xfId="6" applyFont="1" applyFill="1" applyBorder="1"/>
    <xf numFmtId="3" fontId="22" fillId="0" borderId="0" xfId="0" applyNumberFormat="1" applyFont="1" applyAlignment="1">
      <alignment vertical="center" wrapText="1"/>
    </xf>
    <xf numFmtId="0" fontId="0" fillId="0" borderId="0" xfId="0" applyAlignment="1">
      <alignment wrapText="1"/>
    </xf>
    <xf numFmtId="0" fontId="6" fillId="0" borderId="0" xfId="0" applyFont="1" applyFill="1" applyBorder="1" applyAlignment="1">
      <alignment horizontal="justify" vertical="center" wrapText="1"/>
    </xf>
    <xf numFmtId="0" fontId="0" fillId="0" borderId="0" xfId="0" applyFill="1" applyBorder="1" applyAlignment="1">
      <alignment wrapText="1"/>
    </xf>
    <xf numFmtId="0" fontId="9" fillId="0" borderId="0"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20" fillId="0" borderId="0" xfId="0" applyFont="1" applyFill="1" applyBorder="1" applyAlignment="1">
      <alignment wrapText="1"/>
    </xf>
    <xf numFmtId="0" fontId="11" fillId="0" borderId="13" xfId="2" applyFont="1" applyBorder="1" applyAlignment="1">
      <alignment horizontal="left" vertical="top" wrapText="1"/>
    </xf>
    <xf numFmtId="0" fontId="11" fillId="0" borderId="0" xfId="2" applyFont="1" applyBorder="1" applyAlignment="1">
      <alignment horizontal="left" vertical="top" wrapText="1"/>
    </xf>
    <xf numFmtId="0" fontId="11" fillId="0" borderId="12" xfId="2" applyFont="1" applyBorder="1" applyAlignment="1">
      <alignment horizontal="left" vertical="top" wrapText="1"/>
    </xf>
    <xf numFmtId="0" fontId="14" fillId="0" borderId="13" xfId="2" applyFont="1" applyBorder="1" applyAlignment="1">
      <alignment horizontal="left" wrapText="1"/>
    </xf>
    <xf numFmtId="0" fontId="14" fillId="0" borderId="0" xfId="2" applyFont="1" applyBorder="1" applyAlignment="1">
      <alignment horizontal="left" wrapText="1"/>
    </xf>
    <xf numFmtId="0" fontId="14" fillId="0" borderId="12" xfId="2" applyFont="1" applyBorder="1" applyAlignment="1">
      <alignment horizontal="left" wrapText="1"/>
    </xf>
    <xf numFmtId="0" fontId="11" fillId="0" borderId="13" xfId="2" applyFont="1" applyBorder="1" applyAlignment="1">
      <alignment horizontal="left" vertical="center" wrapText="1"/>
    </xf>
    <xf numFmtId="0" fontId="11" fillId="0" borderId="0" xfId="2" applyFont="1" applyBorder="1" applyAlignment="1">
      <alignment horizontal="left" vertical="center" wrapText="1"/>
    </xf>
    <xf numFmtId="0" fontId="11" fillId="0" borderId="12" xfId="2" applyFont="1" applyBorder="1" applyAlignment="1">
      <alignment horizontal="left" vertical="center" wrapText="1"/>
    </xf>
    <xf numFmtId="0" fontId="15" fillId="0" borderId="13" xfId="2" applyFont="1" applyBorder="1" applyAlignment="1">
      <alignment horizontal="left" wrapText="1"/>
    </xf>
    <xf numFmtId="0" fontId="15" fillId="0" borderId="0" xfId="2" applyFont="1" applyBorder="1" applyAlignment="1">
      <alignment horizontal="left" wrapText="1"/>
    </xf>
    <xf numFmtId="0" fontId="15" fillId="0" borderId="12" xfId="2" applyFont="1" applyBorder="1" applyAlignment="1">
      <alignment horizontal="left" wrapText="1"/>
    </xf>
    <xf numFmtId="0" fontId="14" fillId="0" borderId="13" xfId="2" applyNumberFormat="1" applyFont="1" applyBorder="1" applyAlignment="1">
      <alignment horizontal="left" vertical="top" wrapText="1"/>
    </xf>
    <xf numFmtId="0" fontId="14" fillId="0" borderId="0" xfId="2" applyNumberFormat="1" applyFont="1" applyBorder="1" applyAlignment="1">
      <alignment horizontal="left" vertical="top" wrapText="1"/>
    </xf>
    <xf numFmtId="0" fontId="14" fillId="0" borderId="12" xfId="2" applyNumberFormat="1" applyFont="1" applyBorder="1" applyAlignment="1">
      <alignment horizontal="left" vertical="top" wrapText="1"/>
    </xf>
    <xf numFmtId="0" fontId="11" fillId="0" borderId="0" xfId="2" applyFont="1" applyFill="1" applyBorder="1" applyAlignment="1">
      <alignment horizontal="left" vertical="center" wrapText="1"/>
    </xf>
    <xf numFmtId="0" fontId="18" fillId="0" borderId="0" xfId="2" applyFont="1" applyBorder="1" applyAlignment="1">
      <alignment horizontal="center" vertical="top"/>
    </xf>
    <xf numFmtId="49" fontId="12" fillId="0" borderId="13" xfId="2" applyNumberFormat="1" applyFont="1" applyBorder="1" applyAlignment="1">
      <alignment horizontal="left" vertical="top" wrapText="1"/>
    </xf>
    <xf numFmtId="49" fontId="12" fillId="0" borderId="0" xfId="2" applyNumberFormat="1" applyFont="1" applyBorder="1" applyAlignment="1">
      <alignment horizontal="left" vertical="top" wrapText="1"/>
    </xf>
    <xf numFmtId="49" fontId="12" fillId="0" borderId="12" xfId="2" applyNumberFormat="1" applyFont="1" applyBorder="1" applyAlignment="1">
      <alignment horizontal="left" vertical="top" wrapText="1"/>
    </xf>
    <xf numFmtId="0" fontId="11" fillId="0" borderId="13" xfId="2" applyFont="1" applyBorder="1" applyAlignment="1">
      <alignment horizontal="left" vertical="top"/>
    </xf>
    <xf numFmtId="0" fontId="11" fillId="0" borderId="0" xfId="2" applyFont="1" applyBorder="1" applyAlignment="1">
      <alignment horizontal="left" vertical="top"/>
    </xf>
    <xf numFmtId="0" fontId="11" fillId="0" borderId="12" xfId="2" applyFont="1" applyBorder="1" applyAlignment="1">
      <alignment horizontal="left" vertical="top"/>
    </xf>
    <xf numFmtId="0" fontId="14" fillId="0" borderId="13" xfId="2" applyFont="1" applyBorder="1" applyAlignment="1">
      <alignment horizontal="left" vertical="top" wrapText="1"/>
    </xf>
    <xf numFmtId="0" fontId="14" fillId="0" borderId="0" xfId="2" applyFont="1" applyBorder="1" applyAlignment="1">
      <alignment horizontal="left" vertical="top" wrapText="1"/>
    </xf>
    <xf numFmtId="0" fontId="14" fillId="0" borderId="12" xfId="2" applyFont="1" applyBorder="1" applyAlignment="1">
      <alignment horizontal="left" vertical="top" wrapText="1"/>
    </xf>
    <xf numFmtId="0" fontId="11" fillId="0" borderId="0" xfId="2" applyBorder="1" applyAlignment="1">
      <alignment horizontal="left" vertical="top" wrapText="1"/>
    </xf>
    <xf numFmtId="0" fontId="11" fillId="0" borderId="12" xfId="2" applyBorder="1" applyAlignment="1">
      <alignment horizontal="left" vertical="top" wrapText="1"/>
    </xf>
    <xf numFmtId="4" fontId="11" fillId="0" borderId="0" xfId="4" applyNumberFormat="1" applyFont="1" applyBorder="1" applyAlignment="1">
      <alignment horizontal="center"/>
    </xf>
    <xf numFmtId="0" fontId="12" fillId="0" borderId="13" xfId="2" applyFont="1" applyBorder="1" applyAlignment="1">
      <alignment horizontal="left" vertical="top" wrapText="1"/>
    </xf>
    <xf numFmtId="0" fontId="12" fillId="0" borderId="0" xfId="2" applyFont="1" applyBorder="1" applyAlignment="1">
      <alignment horizontal="left" vertical="top" wrapText="1"/>
    </xf>
    <xf numFmtId="0" fontId="12" fillId="0" borderId="12" xfId="2" applyFont="1" applyBorder="1" applyAlignment="1">
      <alignment horizontal="left" vertical="top" wrapText="1"/>
    </xf>
    <xf numFmtId="0" fontId="11" fillId="0" borderId="14" xfId="2" applyFont="1" applyBorder="1" applyAlignment="1">
      <alignment horizontal="left" vertical="top" wrapText="1"/>
    </xf>
    <xf numFmtId="0" fontId="11" fillId="0" borderId="10" xfId="2" applyFont="1" applyBorder="1" applyAlignment="1">
      <alignment horizontal="left" vertical="top" wrapText="1"/>
    </xf>
    <xf numFmtId="0" fontId="11" fillId="0" borderId="15" xfId="2" applyFont="1" applyBorder="1" applyAlignment="1">
      <alignment horizontal="left" vertical="top" wrapText="1"/>
    </xf>
    <xf numFmtId="49" fontId="11" fillId="0" borderId="13" xfId="2" applyNumberFormat="1" applyFont="1" applyBorder="1" applyAlignment="1">
      <alignment horizontal="left" vertical="top" wrapText="1"/>
    </xf>
    <xf numFmtId="49" fontId="11" fillId="0" borderId="0" xfId="2" applyNumberFormat="1" applyFont="1" applyBorder="1" applyAlignment="1">
      <alignment horizontal="left" vertical="top" wrapText="1"/>
    </xf>
    <xf numFmtId="49" fontId="11" fillId="0" borderId="12" xfId="2" applyNumberFormat="1" applyFont="1" applyBorder="1" applyAlignment="1">
      <alignment horizontal="left" vertical="top" wrapText="1"/>
    </xf>
  </cellXfs>
  <cellStyles count="8">
    <cellStyle name="Comma" xfId="1" builtinId="3"/>
    <cellStyle name="Comma 2" xfId="3"/>
    <cellStyle name="Comma0" xfId="4"/>
    <cellStyle name="Currency" xfId="6" builtinId="4"/>
    <cellStyle name="Normal" xfId="0" builtinId="0"/>
    <cellStyle name="Normal 2" xfId="2"/>
    <cellStyle name="Percent" xfId="7" builtinId="5"/>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aheed%20mohamed/AppData/Local/Microsoft/Windows/INetCache/Content.Outlook/62GG3D6Q/EPWP%20NYS%20-%20Generic%20BoQ.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Detail"/>
      <sheetName val="Information Sheet"/>
      <sheetName val="1. Bill of Quantities "/>
    </sheetNames>
    <sheetDataSet>
      <sheetData sheetId="0">
        <row r="3">
          <cell r="I3">
            <v>15789473.68</v>
          </cell>
        </row>
        <row r="11">
          <cell r="H11">
            <v>17424</v>
          </cell>
        </row>
        <row r="12">
          <cell r="H12">
            <v>500</v>
          </cell>
        </row>
        <row r="13">
          <cell r="H13">
            <v>180</v>
          </cell>
        </row>
        <row r="14">
          <cell r="H14">
            <v>1500</v>
          </cell>
        </row>
        <row r="15">
          <cell r="H15">
            <v>1800</v>
          </cell>
        </row>
        <row r="16">
          <cell r="H16">
            <v>2000</v>
          </cell>
        </row>
        <row r="17">
          <cell r="H17">
            <v>18000</v>
          </cell>
        </row>
        <row r="18">
          <cell r="E18">
            <v>80</v>
          </cell>
          <cell r="H18">
            <v>5280</v>
          </cell>
        </row>
        <row r="19">
          <cell r="H19">
            <v>49500</v>
          </cell>
        </row>
        <row r="22">
          <cell r="I22">
            <v>15.850691543141119</v>
          </cell>
        </row>
      </sheetData>
      <sheetData sheetId="1">
        <row r="30">
          <cell r="B30">
            <v>10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topLeftCell="A19" zoomScale="130" zoomScaleNormal="100" zoomScaleSheetLayoutView="130" workbookViewId="0">
      <selection activeCell="D23" sqref="D23:F23"/>
    </sheetView>
  </sheetViews>
  <sheetFormatPr defaultColWidth="8.90625" defaultRowHeight="15.5" x14ac:dyDescent="0.35"/>
  <cols>
    <col min="1" max="1" width="5.453125" style="1" bestFit="1" customWidth="1"/>
    <col min="2" max="2" width="23" style="1" bestFit="1" customWidth="1"/>
    <col min="3" max="3" width="17.08984375" style="1" bestFit="1" customWidth="1"/>
    <col min="4" max="4" width="7.90625" style="216" customWidth="1"/>
    <col min="5" max="5" width="6.6328125" style="1" customWidth="1"/>
    <col min="6" max="6" width="31.36328125" style="1" customWidth="1"/>
    <col min="7" max="7" width="5.6328125" style="1" bestFit="1" customWidth="1"/>
    <col min="8" max="8" width="15.90625" style="1" bestFit="1" customWidth="1"/>
    <col min="9" max="9" width="18.81640625" style="1" customWidth="1"/>
    <col min="10" max="10" width="18.453125" style="1" bestFit="1" customWidth="1"/>
    <col min="11" max="11" width="15.90625" style="1" bestFit="1" customWidth="1"/>
    <col min="12" max="12" width="84.81640625" style="1" customWidth="1"/>
    <col min="13" max="16384" width="8.90625" style="1"/>
  </cols>
  <sheetData>
    <row r="1" spans="1:11" x14ac:dyDescent="0.35">
      <c r="B1" s="2" t="s">
        <v>135</v>
      </c>
    </row>
    <row r="2" spans="1:11" ht="16" thickBot="1" x14ac:dyDescent="0.4">
      <c r="B2" s="2"/>
    </row>
    <row r="3" spans="1:11" ht="16" thickBot="1" x14ac:dyDescent="0.4">
      <c r="A3" s="3" t="s">
        <v>1</v>
      </c>
      <c r="B3" s="202" t="s">
        <v>0</v>
      </c>
      <c r="C3" s="3" t="s">
        <v>3</v>
      </c>
    </row>
    <row r="4" spans="1:11" ht="21.5" customHeight="1" x14ac:dyDescent="0.35">
      <c r="A4" s="206">
        <v>1</v>
      </c>
      <c r="B4" s="203" t="s">
        <v>4</v>
      </c>
      <c r="C4" s="317">
        <v>8500000</v>
      </c>
      <c r="D4" s="256">
        <f>C4/C10</f>
        <v>0.14166666666666666</v>
      </c>
      <c r="J4" s="6"/>
      <c r="K4" s="6"/>
    </row>
    <row r="5" spans="1:11" x14ac:dyDescent="0.35">
      <c r="A5" s="207">
        <v>2</v>
      </c>
      <c r="B5" s="204" t="s">
        <v>16</v>
      </c>
      <c r="C5" s="318">
        <v>36500000</v>
      </c>
    </row>
    <row r="6" spans="1:11" x14ac:dyDescent="0.35">
      <c r="A6" s="207">
        <v>3</v>
      </c>
      <c r="B6" s="204" t="s">
        <v>5</v>
      </c>
      <c r="C6" s="318">
        <v>3500000</v>
      </c>
    </row>
    <row r="7" spans="1:11" x14ac:dyDescent="0.35">
      <c r="A7" s="207">
        <v>4</v>
      </c>
      <c r="B7" s="204" t="s">
        <v>6</v>
      </c>
      <c r="C7" s="318">
        <v>4500000</v>
      </c>
    </row>
    <row r="8" spans="1:11" x14ac:dyDescent="0.35">
      <c r="A8" s="207">
        <v>5</v>
      </c>
      <c r="B8" s="204" t="s">
        <v>7</v>
      </c>
      <c r="C8" s="318">
        <v>2000000</v>
      </c>
    </row>
    <row r="9" spans="1:11" ht="16" thickBot="1" x14ac:dyDescent="0.4">
      <c r="A9" s="207">
        <v>6</v>
      </c>
      <c r="B9" s="204" t="s">
        <v>8</v>
      </c>
      <c r="C9" s="319">
        <v>5000000</v>
      </c>
      <c r="J9" s="179"/>
      <c r="K9" s="179"/>
    </row>
    <row r="10" spans="1:11" ht="18.5" customHeight="1" x14ac:dyDescent="0.35">
      <c r="A10" s="207"/>
      <c r="B10" s="208" t="s">
        <v>9</v>
      </c>
      <c r="C10" s="320">
        <f>SUM(C4:C9)</f>
        <v>60000000</v>
      </c>
      <c r="D10" s="216" t="s">
        <v>151</v>
      </c>
    </row>
    <row r="11" spans="1:11" x14ac:dyDescent="0.35">
      <c r="A11" s="207">
        <v>7</v>
      </c>
      <c r="B11" s="204" t="s">
        <v>10</v>
      </c>
      <c r="C11" s="321">
        <f>' Provisional sums BoQ'!F44</f>
        <v>2030600</v>
      </c>
      <c r="D11" s="216" t="s">
        <v>171</v>
      </c>
      <c r="J11" s="179"/>
    </row>
    <row r="12" spans="1:11" ht="16" thickBot="1" x14ac:dyDescent="0.4">
      <c r="A12" s="207">
        <v>8</v>
      </c>
      <c r="B12" s="204" t="s">
        <v>12</v>
      </c>
      <c r="C12" s="322">
        <f>'CPG BoQ calculation example '!E56</f>
        <v>3719087.8656438198</v>
      </c>
      <c r="D12" s="216" t="s">
        <v>154</v>
      </c>
    </row>
    <row r="13" spans="1:11" x14ac:dyDescent="0.35">
      <c r="A13" s="201"/>
      <c r="B13" s="208" t="s">
        <v>9</v>
      </c>
      <c r="C13" s="320">
        <f>SUM(C10:C12)</f>
        <v>65749687.865643822</v>
      </c>
    </row>
    <row r="14" spans="1:11" ht="16" thickBot="1" x14ac:dyDescent="0.4">
      <c r="A14" s="201"/>
      <c r="B14" s="208" t="s">
        <v>136</v>
      </c>
      <c r="C14" s="322">
        <f>C13*0.15</f>
        <v>9862453.1798465736</v>
      </c>
    </row>
    <row r="15" spans="1:11" x14ac:dyDescent="0.35">
      <c r="A15" s="201"/>
      <c r="B15" s="208"/>
      <c r="C15" s="323"/>
    </row>
    <row r="16" spans="1:11" ht="16" thickBot="1" x14ac:dyDescent="0.4">
      <c r="A16" s="201"/>
      <c r="B16" s="205" t="s">
        <v>11</v>
      </c>
      <c r="C16" s="314">
        <f>SUM(C13:C14)</f>
        <v>75612141.045490399</v>
      </c>
    </row>
    <row r="17" spans="1:6" ht="16.5" thickTop="1" thickBot="1" x14ac:dyDescent="0.4">
      <c r="A17" s="199"/>
      <c r="B17" s="199"/>
      <c r="C17" s="324"/>
    </row>
    <row r="18" spans="1:6" x14ac:dyDescent="0.35">
      <c r="C18" s="325"/>
    </row>
    <row r="19" spans="1:6" x14ac:dyDescent="0.35">
      <c r="C19" s="325"/>
    </row>
    <row r="20" spans="1:6" x14ac:dyDescent="0.35">
      <c r="B20" s="1" t="s">
        <v>180</v>
      </c>
      <c r="C20" s="327">
        <f>C10</f>
        <v>60000000</v>
      </c>
      <c r="D20" s="326" t="s">
        <v>181</v>
      </c>
      <c r="F20" s="278"/>
    </row>
    <row r="21" spans="1:6" x14ac:dyDescent="0.35">
      <c r="D21" s="337" t="s">
        <v>177</v>
      </c>
      <c r="F21" s="278"/>
    </row>
    <row r="22" spans="1:6" x14ac:dyDescent="0.35">
      <c r="C22" s="337"/>
      <c r="D22" s="326"/>
      <c r="F22" s="278"/>
    </row>
    <row r="23" spans="1:6" ht="48" customHeight="1" x14ac:dyDescent="0.35">
      <c r="B23" s="358" t="s">
        <v>197</v>
      </c>
      <c r="C23" s="359">
        <f>C10*0.05</f>
        <v>3000000</v>
      </c>
      <c r="D23" s="364" t="s">
        <v>198</v>
      </c>
      <c r="E23" s="365"/>
      <c r="F23" s="365"/>
    </row>
    <row r="24" spans="1:6" x14ac:dyDescent="0.35">
      <c r="B24" s="1" t="s">
        <v>170</v>
      </c>
      <c r="C24" s="327">
        <f>C23*0.075</f>
        <v>225000</v>
      </c>
      <c r="D24" s="326"/>
      <c r="F24" s="6"/>
    </row>
    <row r="25" spans="1:6" x14ac:dyDescent="0.35">
      <c r="C25" s="327"/>
      <c r="D25" s="326"/>
    </row>
    <row r="26" spans="1:6" x14ac:dyDescent="0.35">
      <c r="C26" s="327"/>
      <c r="D26" s="328"/>
    </row>
    <row r="27" spans="1:6" x14ac:dyDescent="0.35">
      <c r="C27" s="327"/>
      <c r="D27" s="328"/>
    </row>
    <row r="28" spans="1:6" x14ac:dyDescent="0.35">
      <c r="D28" s="328"/>
    </row>
    <row r="29" spans="1:6" x14ac:dyDescent="0.35">
      <c r="D29" s="328"/>
    </row>
    <row r="30" spans="1:6" x14ac:dyDescent="0.35">
      <c r="D30" s="328"/>
    </row>
  </sheetData>
  <mergeCells count="1">
    <mergeCell ref="D23:F23"/>
  </mergeCells>
  <pageMargins left="0.45" right="0.45" top="0.5" bottom="0.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view="pageBreakPreview" topLeftCell="A25" zoomScaleNormal="100" zoomScaleSheetLayoutView="100" workbookViewId="0">
      <selection activeCell="D23" sqref="D23"/>
    </sheetView>
  </sheetViews>
  <sheetFormatPr defaultColWidth="8.90625" defaultRowHeight="15.5" x14ac:dyDescent="0.35"/>
  <cols>
    <col min="1" max="1" width="6.08984375" style="1" bestFit="1" customWidth="1"/>
    <col min="2" max="2" width="79.36328125" style="1" customWidth="1"/>
    <col min="3" max="3" width="5.90625" style="1" bestFit="1" customWidth="1"/>
    <col min="4" max="4" width="4.81640625" style="1" bestFit="1" customWidth="1"/>
    <col min="5" max="6" width="12.453125" style="1" bestFit="1" customWidth="1"/>
    <col min="7" max="7" width="11.08984375" style="1" bestFit="1" customWidth="1"/>
    <col min="8" max="16384" width="8.90625" style="1"/>
  </cols>
  <sheetData>
    <row r="1" spans="1:6" x14ac:dyDescent="0.35">
      <c r="A1" s="232" t="s">
        <v>119</v>
      </c>
      <c r="B1" s="235" t="s">
        <v>0</v>
      </c>
      <c r="C1" s="240" t="s">
        <v>2</v>
      </c>
      <c r="D1" s="244" t="s">
        <v>138</v>
      </c>
      <c r="E1" s="246" t="s">
        <v>120</v>
      </c>
      <c r="F1" s="249" t="s">
        <v>3</v>
      </c>
    </row>
    <row r="2" spans="1:6" x14ac:dyDescent="0.35">
      <c r="A2" s="233"/>
      <c r="B2" s="236" t="s">
        <v>100</v>
      </c>
      <c r="C2" s="241"/>
      <c r="D2" s="200"/>
      <c r="E2" s="241"/>
      <c r="F2" s="200"/>
    </row>
    <row r="3" spans="1:6" x14ac:dyDescent="0.35">
      <c r="A3" s="233"/>
      <c r="B3" s="236" t="s">
        <v>133</v>
      </c>
      <c r="C3" s="242"/>
      <c r="D3" s="245"/>
      <c r="E3" s="247"/>
      <c r="F3" s="250"/>
    </row>
    <row r="4" spans="1:6" x14ac:dyDescent="0.35">
      <c r="A4" s="233"/>
      <c r="B4" s="236"/>
      <c r="C4" s="242"/>
      <c r="D4" s="245"/>
      <c r="E4" s="247"/>
      <c r="F4" s="250"/>
    </row>
    <row r="5" spans="1:6" x14ac:dyDescent="0.35">
      <c r="A5" s="233"/>
      <c r="B5" s="236" t="s">
        <v>112</v>
      </c>
      <c r="C5" s="242"/>
      <c r="D5" s="245"/>
      <c r="E5" s="247"/>
      <c r="F5" s="250"/>
    </row>
    <row r="6" spans="1:6" x14ac:dyDescent="0.35">
      <c r="A6" s="233"/>
      <c r="B6" s="236"/>
      <c r="C6" s="242"/>
      <c r="D6" s="245"/>
      <c r="E6" s="247"/>
      <c r="F6" s="250"/>
    </row>
    <row r="7" spans="1:6" x14ac:dyDescent="0.35">
      <c r="A7" s="233"/>
      <c r="B7" s="236" t="s">
        <v>107</v>
      </c>
      <c r="C7" s="242"/>
      <c r="D7" s="245"/>
      <c r="E7" s="247"/>
      <c r="F7" s="250"/>
    </row>
    <row r="8" spans="1:6" ht="77.5" x14ac:dyDescent="0.35">
      <c r="A8" s="233"/>
      <c r="B8" s="237" t="s">
        <v>105</v>
      </c>
      <c r="C8" s="242"/>
      <c r="D8" s="245"/>
      <c r="E8" s="247"/>
      <c r="F8" s="250"/>
    </row>
    <row r="9" spans="1:6" x14ac:dyDescent="0.35">
      <c r="A9" s="233"/>
      <c r="B9" s="237"/>
      <c r="C9" s="242"/>
      <c r="D9" s="245"/>
      <c r="E9" s="247"/>
      <c r="F9" s="250"/>
    </row>
    <row r="10" spans="1:6" x14ac:dyDescent="0.35">
      <c r="A10" s="233"/>
      <c r="B10" s="236" t="s">
        <v>108</v>
      </c>
      <c r="C10" s="242"/>
      <c r="D10" s="245"/>
      <c r="E10" s="247"/>
      <c r="F10" s="250"/>
    </row>
    <row r="11" spans="1:6" x14ac:dyDescent="0.35">
      <c r="A11" s="233"/>
      <c r="B11" s="200" t="s">
        <v>139</v>
      </c>
      <c r="C11" s="242"/>
      <c r="D11" s="245"/>
      <c r="E11" s="247"/>
      <c r="F11" s="250"/>
    </row>
    <row r="12" spans="1:6" x14ac:dyDescent="0.35">
      <c r="A12" s="233"/>
      <c r="B12" s="200"/>
      <c r="C12" s="242"/>
      <c r="D12" s="245"/>
      <c r="E12" s="247"/>
      <c r="F12" s="250"/>
    </row>
    <row r="13" spans="1:6" x14ac:dyDescent="0.35">
      <c r="A13" s="233"/>
      <c r="B13" s="236" t="s">
        <v>109</v>
      </c>
      <c r="C13" s="242"/>
      <c r="D13" s="245"/>
      <c r="E13" s="247"/>
      <c r="F13" s="250"/>
    </row>
    <row r="14" spans="1:6" ht="46.5" x14ac:dyDescent="0.35">
      <c r="A14" s="233"/>
      <c r="B14" s="237" t="s">
        <v>106</v>
      </c>
      <c r="C14" s="242"/>
      <c r="D14" s="245"/>
      <c r="E14" s="247"/>
      <c r="F14" s="250"/>
    </row>
    <row r="15" spans="1:6" x14ac:dyDescent="0.35">
      <c r="A15" s="233"/>
      <c r="B15" s="237"/>
      <c r="C15" s="242"/>
      <c r="D15" s="245"/>
      <c r="E15" s="247"/>
      <c r="F15" s="250"/>
    </row>
    <row r="16" spans="1:6" ht="46.5" x14ac:dyDescent="0.35">
      <c r="A16" s="233"/>
      <c r="B16" s="238" t="s">
        <v>140</v>
      </c>
      <c r="C16" s="242"/>
      <c r="D16" s="245"/>
      <c r="E16" s="247"/>
      <c r="F16" s="250"/>
    </row>
    <row r="17" spans="1:7" x14ac:dyDescent="0.35">
      <c r="A17" s="233"/>
      <c r="B17" s="238"/>
      <c r="C17" s="242"/>
      <c r="D17" s="245"/>
      <c r="E17" s="247"/>
      <c r="F17" s="250"/>
    </row>
    <row r="18" spans="1:7" x14ac:dyDescent="0.35">
      <c r="A18" s="233"/>
      <c r="B18" s="236" t="s">
        <v>101</v>
      </c>
      <c r="C18" s="242"/>
      <c r="D18" s="245"/>
      <c r="E18" s="247"/>
      <c r="F18" s="250"/>
    </row>
    <row r="19" spans="1:7" x14ac:dyDescent="0.35">
      <c r="A19" s="233">
        <v>1</v>
      </c>
      <c r="B19" s="200" t="s">
        <v>102</v>
      </c>
      <c r="C19" s="242" t="s">
        <v>93</v>
      </c>
      <c r="D19" s="245">
        <v>1</v>
      </c>
      <c r="E19" s="248">
        <v>216000</v>
      </c>
      <c r="F19" s="251">
        <f>D19*E19</f>
        <v>216000</v>
      </c>
      <c r="G19" s="191"/>
    </row>
    <row r="20" spans="1:7" x14ac:dyDescent="0.35">
      <c r="A20" s="233"/>
      <c r="B20" s="200" t="s">
        <v>141</v>
      </c>
      <c r="C20" s="242"/>
      <c r="D20" s="245"/>
      <c r="E20" s="247"/>
      <c r="F20" s="250"/>
    </row>
    <row r="21" spans="1:7" x14ac:dyDescent="0.35">
      <c r="A21" s="233"/>
      <c r="B21" s="200" t="s">
        <v>103</v>
      </c>
      <c r="C21" s="242"/>
      <c r="D21" s="245"/>
      <c r="E21" s="247"/>
      <c r="F21" s="250"/>
    </row>
    <row r="22" spans="1:7" x14ac:dyDescent="0.35">
      <c r="A22" s="233"/>
      <c r="B22" s="200"/>
      <c r="C22" s="242"/>
      <c r="D22" s="245"/>
      <c r="E22" s="247"/>
      <c r="F22" s="250"/>
    </row>
    <row r="23" spans="1:7" x14ac:dyDescent="0.35">
      <c r="A23" s="233">
        <v>2</v>
      </c>
      <c r="B23" s="200" t="s">
        <v>110</v>
      </c>
      <c r="C23" s="242" t="s">
        <v>51</v>
      </c>
      <c r="D23" s="245">
        <v>5</v>
      </c>
      <c r="E23" s="248">
        <f>E19</f>
        <v>216000</v>
      </c>
      <c r="F23" s="251">
        <f>(D23/100)*E23</f>
        <v>10800</v>
      </c>
      <c r="G23" s="191"/>
    </row>
    <row r="24" spans="1:7" x14ac:dyDescent="0.35">
      <c r="A24" s="233"/>
      <c r="B24" s="200"/>
      <c r="C24" s="242"/>
      <c r="D24" s="245"/>
      <c r="E24" s="248"/>
      <c r="F24" s="251"/>
    </row>
    <row r="25" spans="1:7" x14ac:dyDescent="0.35">
      <c r="A25" s="233">
        <v>3</v>
      </c>
      <c r="B25" s="200" t="s">
        <v>111</v>
      </c>
      <c r="C25" s="242" t="s">
        <v>51</v>
      </c>
      <c r="D25" s="245">
        <v>5</v>
      </c>
      <c r="E25" s="248">
        <f>E19</f>
        <v>216000</v>
      </c>
      <c r="F25" s="251">
        <f>(D25/100)*E25</f>
        <v>10800</v>
      </c>
    </row>
    <row r="26" spans="1:7" x14ac:dyDescent="0.35">
      <c r="A26" s="233"/>
      <c r="B26" s="200"/>
      <c r="C26" s="242"/>
      <c r="D26" s="245"/>
      <c r="E26" s="248"/>
      <c r="F26" s="251"/>
    </row>
    <row r="27" spans="1:7" x14ac:dyDescent="0.35">
      <c r="A27" s="233"/>
      <c r="B27" s="236" t="s">
        <v>142</v>
      </c>
      <c r="C27" s="242"/>
      <c r="D27" s="245"/>
      <c r="E27" s="248"/>
      <c r="F27" s="251"/>
    </row>
    <row r="28" spans="1:7" x14ac:dyDescent="0.35">
      <c r="A28" s="233">
        <v>1</v>
      </c>
      <c r="B28" s="200" t="s">
        <v>116</v>
      </c>
      <c r="C28" s="242" t="s">
        <v>93</v>
      </c>
      <c r="D28" s="245">
        <v>1</v>
      </c>
      <c r="E28" s="248">
        <v>1000000</v>
      </c>
      <c r="F28" s="251">
        <f>D28*E28</f>
        <v>1000000</v>
      </c>
    </row>
    <row r="29" spans="1:7" x14ac:dyDescent="0.35">
      <c r="A29" s="233"/>
      <c r="B29" s="200" t="s">
        <v>117</v>
      </c>
      <c r="C29" s="242"/>
      <c r="D29" s="245"/>
      <c r="E29" s="248"/>
      <c r="F29" s="251"/>
    </row>
    <row r="30" spans="1:7" x14ac:dyDescent="0.35">
      <c r="A30" s="233"/>
      <c r="B30" s="200"/>
      <c r="C30" s="242"/>
      <c r="D30" s="245"/>
      <c r="E30" s="248"/>
      <c r="F30" s="251"/>
    </row>
    <row r="31" spans="1:7" x14ac:dyDescent="0.35">
      <c r="A31" s="233">
        <v>2</v>
      </c>
      <c r="B31" s="200" t="s">
        <v>110</v>
      </c>
      <c r="C31" s="242" t="s">
        <v>51</v>
      </c>
      <c r="D31" s="245">
        <v>5</v>
      </c>
      <c r="E31" s="248">
        <f>E28</f>
        <v>1000000</v>
      </c>
      <c r="F31" s="251">
        <f>(D31/100)*E31</f>
        <v>50000</v>
      </c>
    </row>
    <row r="32" spans="1:7" x14ac:dyDescent="0.35">
      <c r="A32" s="233"/>
      <c r="B32" s="200"/>
      <c r="C32" s="242"/>
      <c r="D32" s="245"/>
      <c r="E32" s="248"/>
      <c r="F32" s="251"/>
    </row>
    <row r="33" spans="1:7" x14ac:dyDescent="0.35">
      <c r="A33" s="233">
        <v>3</v>
      </c>
      <c r="B33" s="200" t="s">
        <v>111</v>
      </c>
      <c r="C33" s="242" t="s">
        <v>51</v>
      </c>
      <c r="D33" s="245">
        <v>5</v>
      </c>
      <c r="E33" s="248">
        <f>E28</f>
        <v>1000000</v>
      </c>
      <c r="F33" s="251">
        <f>(D33/100)*E33</f>
        <v>50000</v>
      </c>
    </row>
    <row r="34" spans="1:7" x14ac:dyDescent="0.35">
      <c r="A34" s="233"/>
      <c r="B34" s="200"/>
      <c r="C34" s="242"/>
      <c r="D34" s="245"/>
      <c r="E34" s="248"/>
      <c r="F34" s="251"/>
    </row>
    <row r="35" spans="1:7" x14ac:dyDescent="0.35">
      <c r="A35" s="233"/>
      <c r="B35" s="200"/>
      <c r="C35" s="242"/>
      <c r="D35" s="245"/>
      <c r="E35" s="248"/>
      <c r="F35" s="251"/>
    </row>
    <row r="36" spans="1:7" x14ac:dyDescent="0.35">
      <c r="A36" s="233"/>
      <c r="B36" s="236" t="s">
        <v>99</v>
      </c>
      <c r="C36" s="242"/>
      <c r="D36" s="245"/>
      <c r="E36" s="248"/>
      <c r="F36" s="251"/>
    </row>
    <row r="37" spans="1:7" x14ac:dyDescent="0.35">
      <c r="A37" s="233">
        <v>1</v>
      </c>
      <c r="B37" s="200" t="s">
        <v>104</v>
      </c>
      <c r="C37" s="242" t="s">
        <v>93</v>
      </c>
      <c r="D37" s="245">
        <v>1</v>
      </c>
      <c r="E37" s="248">
        <v>630000</v>
      </c>
      <c r="F37" s="251">
        <f>D37*E37</f>
        <v>630000</v>
      </c>
      <c r="G37" s="191"/>
    </row>
    <row r="38" spans="1:7" x14ac:dyDescent="0.35">
      <c r="A38" s="233"/>
      <c r="B38" s="200" t="s">
        <v>143</v>
      </c>
      <c r="C38" s="242"/>
      <c r="D38" s="245"/>
      <c r="E38" s="248"/>
      <c r="F38" s="251"/>
    </row>
    <row r="39" spans="1:7" x14ac:dyDescent="0.35">
      <c r="A39" s="233"/>
      <c r="B39" s="200"/>
      <c r="C39" s="242"/>
      <c r="D39" s="245"/>
      <c r="E39" s="248"/>
      <c r="F39" s="251"/>
    </row>
    <row r="40" spans="1:7" x14ac:dyDescent="0.35">
      <c r="A40" s="233">
        <v>2</v>
      </c>
      <c r="B40" s="200" t="s">
        <v>110</v>
      </c>
      <c r="C40" s="242" t="s">
        <v>51</v>
      </c>
      <c r="D40" s="245">
        <v>5</v>
      </c>
      <c r="E40" s="248">
        <f>E37</f>
        <v>630000</v>
      </c>
      <c r="F40" s="251">
        <f>(D40/100)*E40</f>
        <v>31500</v>
      </c>
    </row>
    <row r="41" spans="1:7" x14ac:dyDescent="0.35">
      <c r="A41" s="233"/>
      <c r="B41" s="200"/>
      <c r="C41" s="242"/>
      <c r="D41" s="245"/>
      <c r="E41" s="248"/>
      <c r="F41" s="251"/>
    </row>
    <row r="42" spans="1:7" x14ac:dyDescent="0.35">
      <c r="A42" s="233">
        <v>3</v>
      </c>
      <c r="B42" s="200" t="s">
        <v>111</v>
      </c>
      <c r="C42" s="242" t="s">
        <v>51</v>
      </c>
      <c r="D42" s="245">
        <v>5</v>
      </c>
      <c r="E42" s="248">
        <f>E37</f>
        <v>630000</v>
      </c>
      <c r="F42" s="251">
        <f>(D42/100)*E42</f>
        <v>31500</v>
      </c>
    </row>
    <row r="43" spans="1:7" x14ac:dyDescent="0.35">
      <c r="A43" s="233"/>
      <c r="B43" s="200"/>
      <c r="C43" s="242"/>
      <c r="D43" s="245"/>
      <c r="E43" s="248"/>
      <c r="F43" s="251"/>
    </row>
    <row r="44" spans="1:7" ht="16" thickBot="1" x14ac:dyDescent="0.4">
      <c r="A44" s="233"/>
      <c r="B44" s="209" t="s">
        <v>146</v>
      </c>
      <c r="C44" s="242"/>
      <c r="D44" s="245"/>
      <c r="E44" s="248"/>
      <c r="F44" s="252">
        <f>SUM(F19:F42)</f>
        <v>2030600</v>
      </c>
    </row>
    <row r="45" spans="1:7" ht="16.5" thickTop="1" thickBot="1" x14ac:dyDescent="0.4">
      <c r="A45" s="234"/>
      <c r="B45" s="239"/>
      <c r="C45" s="243"/>
      <c r="D45" s="239"/>
      <c r="E45" s="243"/>
      <c r="F45" s="199"/>
    </row>
  </sheetData>
  <pageMargins left="0.7" right="0.7" top="0.75" bottom="0.75" header="0.3" footer="0.3"/>
  <pageSetup paperSize="9" scale="72"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5"/>
  <sheetViews>
    <sheetView view="pageBreakPreview" zoomScale="115" zoomScaleNormal="100" zoomScaleSheetLayoutView="115" workbookViewId="0">
      <selection activeCell="C12" sqref="C12"/>
    </sheetView>
  </sheetViews>
  <sheetFormatPr defaultColWidth="8.90625" defaultRowHeight="15.5" x14ac:dyDescent="0.35"/>
  <cols>
    <col min="1" max="1" width="6" style="1" customWidth="1"/>
    <col min="2" max="2" width="45.90625" style="1" customWidth="1"/>
    <col min="3" max="3" width="14.1796875" style="1" bestFit="1" customWidth="1"/>
    <col min="4" max="4" width="52" style="5" bestFit="1" customWidth="1"/>
    <col min="5" max="5" width="52.1796875" style="1" bestFit="1" customWidth="1"/>
    <col min="6" max="6" width="11" style="1" customWidth="1"/>
    <col min="7" max="7" width="11.81640625" style="1" customWidth="1"/>
    <col min="8" max="8" width="10.81640625" style="1" customWidth="1"/>
    <col min="9" max="9" width="10.36328125" style="1" customWidth="1"/>
    <col min="10" max="10" width="10.90625" style="1" customWidth="1"/>
    <col min="11" max="11" width="84.81640625" style="1" customWidth="1"/>
    <col min="12" max="16384" width="8.90625" style="1"/>
  </cols>
  <sheetData>
    <row r="1" spans="1:9" x14ac:dyDescent="0.35">
      <c r="B1" s="2" t="s">
        <v>156</v>
      </c>
    </row>
    <row r="2" spans="1:9" ht="16" thickBot="1" x14ac:dyDescent="0.4"/>
    <row r="3" spans="1:9" ht="16" thickBot="1" x14ac:dyDescent="0.4">
      <c r="A3" s="7" t="s">
        <v>1</v>
      </c>
      <c r="B3" s="3" t="s">
        <v>13</v>
      </c>
      <c r="C3" s="4" t="s">
        <v>3</v>
      </c>
    </row>
    <row r="4" spans="1:9" x14ac:dyDescent="0.35">
      <c r="A4" s="281">
        <v>1</v>
      </c>
      <c r="B4" s="283" t="s">
        <v>157</v>
      </c>
      <c r="C4" s="302">
        <f>'CPG BoQ calculation example '!E11</f>
        <v>9000</v>
      </c>
      <c r="D4" s="216" t="s">
        <v>148</v>
      </c>
      <c r="E4" s="216" t="s">
        <v>137</v>
      </c>
    </row>
    <row r="5" spans="1:9" x14ac:dyDescent="0.35">
      <c r="A5" s="281">
        <v>2</v>
      </c>
      <c r="B5" s="283" t="s">
        <v>152</v>
      </c>
      <c r="C5" s="302">
        <f>'CPG BoQ calculation example '!$E$18</f>
        <v>9000</v>
      </c>
      <c r="D5" s="216" t="s">
        <v>145</v>
      </c>
      <c r="E5" s="216"/>
    </row>
    <row r="6" spans="1:9" ht="31" x14ac:dyDescent="0.35">
      <c r="A6" s="281">
        <v>3</v>
      </c>
      <c r="B6" s="283" t="s">
        <v>158</v>
      </c>
      <c r="C6" s="302">
        <f>'CPG BoQ calculation example '!$E$25</f>
        <v>371000</v>
      </c>
      <c r="D6" s="216" t="s">
        <v>145</v>
      </c>
      <c r="E6" s="216"/>
    </row>
    <row r="7" spans="1:9" x14ac:dyDescent="0.35">
      <c r="A7" s="281">
        <v>4</v>
      </c>
      <c r="B7" s="283" t="s">
        <v>159</v>
      </c>
      <c r="C7" s="302">
        <f>'CPG BoQ calculation example '!$E$34</f>
        <v>2006750</v>
      </c>
      <c r="D7" s="216" t="s">
        <v>145</v>
      </c>
      <c r="E7" s="216"/>
    </row>
    <row r="8" spans="1:9" x14ac:dyDescent="0.35">
      <c r="A8" s="281">
        <v>5</v>
      </c>
      <c r="B8" s="283" t="s">
        <v>153</v>
      </c>
      <c r="C8" s="302">
        <f>'CPG BoQ calculation example '!$E$42</f>
        <v>365700</v>
      </c>
      <c r="D8" s="216" t="s">
        <v>145</v>
      </c>
      <c r="E8" s="216" t="s">
        <v>137</v>
      </c>
      <c r="I8" s="215"/>
    </row>
    <row r="9" spans="1:9" x14ac:dyDescent="0.35">
      <c r="A9" s="281">
        <v>6</v>
      </c>
      <c r="B9" s="283" t="s">
        <v>132</v>
      </c>
      <c r="C9" s="303">
        <f>'CPG BoQ calculation example '!$E$48</f>
        <v>908137.86564381979</v>
      </c>
      <c r="D9" s="216"/>
    </row>
    <row r="10" spans="1:9" ht="77.5" x14ac:dyDescent="0.35">
      <c r="A10" s="281">
        <v>7</v>
      </c>
      <c r="B10" s="283" t="s">
        <v>164</v>
      </c>
      <c r="C10" s="303">
        <f>'CPG BoQ calculation example '!$E$54</f>
        <v>49500</v>
      </c>
    </row>
    <row r="11" spans="1:9" x14ac:dyDescent="0.35">
      <c r="A11" s="281"/>
      <c r="B11" s="283"/>
      <c r="C11" s="304"/>
    </row>
    <row r="12" spans="1:9" ht="16" thickBot="1" x14ac:dyDescent="0.4">
      <c r="A12" s="282"/>
      <c r="B12" s="284" t="s">
        <v>14</v>
      </c>
      <c r="C12" s="305">
        <f>SUM(C4:C11)</f>
        <v>3719087.8656438198</v>
      </c>
    </row>
    <row r="13" spans="1:9" ht="16.5" thickTop="1" thickBot="1" x14ac:dyDescent="0.4">
      <c r="A13" s="279"/>
      <c r="B13" s="199"/>
      <c r="C13" s="280"/>
    </row>
    <row r="14" spans="1:9" x14ac:dyDescent="0.35">
      <c r="A14" s="285"/>
      <c r="B14" s="154"/>
      <c r="C14" s="154"/>
    </row>
    <row r="15" spans="1:9" x14ac:dyDescent="0.35">
      <c r="B15" s="188"/>
      <c r="C15" s="306">
        <f>'CPG BoQ calculation example '!E56</f>
        <v>3719087.8656438198</v>
      </c>
    </row>
    <row r="16" spans="1:9" x14ac:dyDescent="0.35">
      <c r="A16" s="5"/>
      <c r="B16" s="188"/>
      <c r="C16" s="188"/>
    </row>
    <row r="17" spans="1:3" x14ac:dyDescent="0.35">
      <c r="B17" s="188"/>
      <c r="C17" s="188"/>
    </row>
    <row r="18" spans="1:3" x14ac:dyDescent="0.35">
      <c r="B18" s="188"/>
      <c r="C18" s="188"/>
    </row>
    <row r="19" spans="1:3" x14ac:dyDescent="0.35">
      <c r="B19" s="6"/>
    </row>
    <row r="20" spans="1:3" x14ac:dyDescent="0.35">
      <c r="A20" s="6"/>
      <c r="B20" s="6"/>
    </row>
    <row r="21" spans="1:3" x14ac:dyDescent="0.35">
      <c r="B21" s="6"/>
    </row>
    <row r="24" spans="1:3" x14ac:dyDescent="0.35">
      <c r="B24" s="190"/>
    </row>
    <row r="25" spans="1:3" x14ac:dyDescent="0.35">
      <c r="B25" s="6"/>
    </row>
  </sheetData>
  <pageMargins left="0.45" right="0.45" top="0.5" bottom="0.5" header="0.3" footer="0.3"/>
  <pageSetup paperSize="9" fitToHeight="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70"/>
  <sheetViews>
    <sheetView tabSelected="1" view="pageBreakPreview" zoomScaleNormal="100" zoomScaleSheetLayoutView="100" workbookViewId="0">
      <selection activeCell="A4" sqref="A4"/>
    </sheetView>
  </sheetViews>
  <sheetFormatPr defaultColWidth="8.90625" defaultRowHeight="14.5" x14ac:dyDescent="0.35"/>
  <cols>
    <col min="1" max="1" width="5.453125" style="152" bestFit="1" customWidth="1"/>
    <col min="2" max="2" width="89.90625" style="155" customWidth="1"/>
    <col min="3" max="3" width="7.08984375" style="155" customWidth="1"/>
    <col min="4" max="4" width="10" style="152" customWidth="1"/>
    <col min="5" max="5" width="14.36328125" style="155" customWidth="1"/>
    <col min="6" max="6" width="11.36328125" style="155" customWidth="1"/>
    <col min="7" max="7" width="16.1796875" style="155" bestFit="1" customWidth="1"/>
    <col min="8" max="8" width="49.36328125" style="155" bestFit="1" customWidth="1"/>
    <col min="9" max="9" width="5.1796875" style="155" bestFit="1" customWidth="1"/>
    <col min="10" max="10" width="7.36328125" style="155" bestFit="1" customWidth="1"/>
    <col min="11" max="11" width="12.453125" style="155" bestFit="1" customWidth="1"/>
    <col min="12" max="12" width="52" style="155" bestFit="1" customWidth="1"/>
    <col min="13" max="16384" width="8.90625" style="155"/>
  </cols>
  <sheetData>
    <row r="1" spans="1:13" ht="15.5" x14ac:dyDescent="0.35">
      <c r="B1" s="153" t="s">
        <v>155</v>
      </c>
      <c r="C1" s="154"/>
      <c r="D1" s="276"/>
      <c r="E1" s="154"/>
      <c r="F1" s="154"/>
      <c r="G1" s="339"/>
      <c r="H1" s="340"/>
      <c r="I1" s="166"/>
      <c r="J1" s="166"/>
      <c r="K1" s="166"/>
    </row>
    <row r="2" spans="1:13" ht="16" thickBot="1" x14ac:dyDescent="0.4">
      <c r="B2" s="153"/>
      <c r="C2" s="154"/>
      <c r="D2" s="276"/>
      <c r="E2" s="154"/>
      <c r="F2" s="154"/>
      <c r="G2" s="339"/>
      <c r="H2" s="340"/>
      <c r="I2" s="166"/>
      <c r="J2" s="166"/>
      <c r="K2" s="166"/>
    </row>
    <row r="3" spans="1:13" s="160" customFormat="1" ht="16" thickBot="1" x14ac:dyDescent="0.4">
      <c r="A3" s="260" t="s">
        <v>1</v>
      </c>
      <c r="B3" s="262" t="s">
        <v>94</v>
      </c>
      <c r="C3" s="261" t="s">
        <v>2</v>
      </c>
      <c r="D3" s="262" t="s">
        <v>15</v>
      </c>
      <c r="E3" s="263" t="s">
        <v>3</v>
      </c>
      <c r="F3" s="264"/>
      <c r="G3" s="341"/>
      <c r="H3" s="341"/>
      <c r="I3" s="341"/>
      <c r="J3" s="341"/>
      <c r="K3" s="341"/>
      <c r="L3" s="265"/>
      <c r="M3" s="266"/>
    </row>
    <row r="4" spans="1:13" s="160" customFormat="1" ht="78" thickBot="1" x14ac:dyDescent="0.4">
      <c r="A4" s="332"/>
      <c r="B4" s="336" t="s">
        <v>173</v>
      </c>
      <c r="C4" s="334"/>
      <c r="D4" s="333"/>
      <c r="E4" s="335"/>
      <c r="F4" s="264"/>
      <c r="G4" s="341"/>
      <c r="H4" s="341"/>
      <c r="I4" s="341"/>
      <c r="J4" s="341"/>
      <c r="K4" s="341"/>
      <c r="L4" s="265"/>
      <c r="M4" s="266"/>
    </row>
    <row r="5" spans="1:13" ht="15.5" x14ac:dyDescent="0.35">
      <c r="A5" s="287"/>
      <c r="B5" s="157"/>
      <c r="C5" s="189"/>
      <c r="D5" s="157"/>
      <c r="E5" s="181"/>
      <c r="F5" s="156"/>
      <c r="G5" s="166"/>
      <c r="H5" s="166"/>
      <c r="I5" s="166"/>
      <c r="J5" s="166"/>
      <c r="K5" s="166"/>
    </row>
    <row r="6" spans="1:13" ht="15.5" x14ac:dyDescent="0.35">
      <c r="A6" s="316" t="s">
        <v>150</v>
      </c>
      <c r="B6" s="289" t="s">
        <v>96</v>
      </c>
      <c r="C6" s="184"/>
      <c r="D6" s="293"/>
      <c r="E6" s="307"/>
      <c r="F6" s="257"/>
      <c r="G6" s="342"/>
      <c r="H6" s="343"/>
      <c r="I6" s="344"/>
      <c r="J6" s="343"/>
      <c r="K6" s="230"/>
      <c r="L6" s="216"/>
      <c r="M6" s="1"/>
    </row>
    <row r="7" spans="1:13" ht="93" x14ac:dyDescent="0.35">
      <c r="A7" s="175">
        <v>1.1000000000000001</v>
      </c>
      <c r="B7" s="296" t="s">
        <v>186</v>
      </c>
      <c r="C7" s="184"/>
      <c r="D7" s="294"/>
      <c r="E7" s="307"/>
      <c r="F7" s="257"/>
      <c r="G7" s="349">
        <v>150000</v>
      </c>
      <c r="H7" s="343"/>
      <c r="I7" s="344"/>
      <c r="J7" s="343"/>
      <c r="K7" s="230"/>
      <c r="L7" s="5"/>
      <c r="M7" s="1"/>
    </row>
    <row r="8" spans="1:13" ht="32.5" customHeight="1" x14ac:dyDescent="0.35">
      <c r="A8" s="175">
        <v>1.2</v>
      </c>
      <c r="B8" s="296" t="s">
        <v>185</v>
      </c>
      <c r="C8" s="184" t="s">
        <v>51</v>
      </c>
      <c r="D8" s="294">
        <v>0.05</v>
      </c>
      <c r="E8" s="307">
        <f>G7*D8</f>
        <v>7500</v>
      </c>
      <c r="F8" s="257"/>
      <c r="G8" s="349"/>
      <c r="H8" s="343"/>
      <c r="I8" s="344"/>
      <c r="J8" s="343"/>
      <c r="K8" s="230"/>
      <c r="L8" s="5"/>
      <c r="M8" s="1"/>
    </row>
    <row r="9" spans="1:13" ht="15.5" x14ac:dyDescent="0.35">
      <c r="A9" s="175">
        <v>1.3</v>
      </c>
      <c r="B9" s="288" t="s">
        <v>184</v>
      </c>
      <c r="C9" s="184" t="s">
        <v>51</v>
      </c>
      <c r="D9" s="294">
        <v>0.1</v>
      </c>
      <c r="E9" s="307">
        <f>E8*D9</f>
        <v>750</v>
      </c>
      <c r="F9" s="257"/>
      <c r="G9" s="337"/>
      <c r="H9" s="345"/>
      <c r="I9" s="343"/>
      <c r="J9" s="343"/>
      <c r="K9" s="346"/>
      <c r="L9" s="5"/>
      <c r="M9" s="1"/>
    </row>
    <row r="10" spans="1:13" ht="31" x14ac:dyDescent="0.35">
      <c r="A10" s="175">
        <v>1.4</v>
      </c>
      <c r="B10" s="288" t="s">
        <v>114</v>
      </c>
      <c r="C10" s="184" t="s">
        <v>51</v>
      </c>
      <c r="D10" s="294">
        <v>0.1</v>
      </c>
      <c r="E10" s="308">
        <f>E8*D10</f>
        <v>750</v>
      </c>
      <c r="F10" s="257"/>
      <c r="G10" s="166" t="s">
        <v>137</v>
      </c>
    </row>
    <row r="11" spans="1:13" ht="15.5" x14ac:dyDescent="0.35">
      <c r="A11" s="175"/>
      <c r="B11" s="288"/>
      <c r="C11" s="184"/>
      <c r="D11" s="293"/>
      <c r="E11" s="309">
        <f>SUM(E7:E10)</f>
        <v>9000</v>
      </c>
      <c r="F11" s="258"/>
      <c r="G11" s="329" t="s">
        <v>183</v>
      </c>
    </row>
    <row r="12" spans="1:13" ht="15.5" x14ac:dyDescent="0.35">
      <c r="A12" s="175"/>
      <c r="B12" s="288"/>
      <c r="C12" s="184"/>
      <c r="D12" s="293"/>
      <c r="E12" s="309"/>
      <c r="F12" s="258"/>
      <c r="G12" s="338" t="s">
        <v>182</v>
      </c>
    </row>
    <row r="13" spans="1:13" ht="15.5" x14ac:dyDescent="0.35">
      <c r="A13" s="316" t="s">
        <v>165</v>
      </c>
      <c r="B13" s="289" t="s">
        <v>97</v>
      </c>
      <c r="C13" s="184"/>
      <c r="D13" s="293"/>
      <c r="E13" s="309"/>
      <c r="F13" s="258"/>
      <c r="G13" s="154"/>
    </row>
    <row r="14" spans="1:13" ht="77.5" x14ac:dyDescent="0.35">
      <c r="A14" s="175">
        <v>2.1</v>
      </c>
      <c r="B14" s="296" t="s">
        <v>188</v>
      </c>
      <c r="C14" s="184"/>
      <c r="D14" s="294"/>
      <c r="E14" s="307"/>
      <c r="F14" s="257"/>
      <c r="G14" s="349">
        <v>150000</v>
      </c>
    </row>
    <row r="15" spans="1:13" ht="30.5" customHeight="1" x14ac:dyDescent="0.35">
      <c r="A15" s="175">
        <v>2.2000000000000002</v>
      </c>
      <c r="B15" s="296" t="s">
        <v>187</v>
      </c>
      <c r="C15" s="184" t="s">
        <v>51</v>
      </c>
      <c r="D15" s="294">
        <v>0.05</v>
      </c>
      <c r="E15" s="307">
        <f>G14*D15</f>
        <v>7500</v>
      </c>
      <c r="F15" s="257"/>
      <c r="G15" s="349"/>
    </row>
    <row r="16" spans="1:13" ht="15.5" x14ac:dyDescent="0.35">
      <c r="A16" s="175">
        <v>2.2999999999999998</v>
      </c>
      <c r="B16" s="288" t="s">
        <v>113</v>
      </c>
      <c r="C16" s="184" t="s">
        <v>51</v>
      </c>
      <c r="D16" s="294">
        <v>0.1</v>
      </c>
      <c r="E16" s="307">
        <f>E15*D16</f>
        <v>750</v>
      </c>
      <c r="F16" s="257"/>
      <c r="G16" s="154"/>
    </row>
    <row r="17" spans="1:7" ht="31" x14ac:dyDescent="0.35">
      <c r="A17" s="175">
        <v>2.4</v>
      </c>
      <c r="B17" s="288" t="s">
        <v>114</v>
      </c>
      <c r="C17" s="184" t="s">
        <v>51</v>
      </c>
      <c r="D17" s="294">
        <v>0.1</v>
      </c>
      <c r="E17" s="308">
        <f>E15*D17</f>
        <v>750</v>
      </c>
      <c r="F17" s="257"/>
      <c r="G17" s="154"/>
    </row>
    <row r="18" spans="1:7" ht="15.5" x14ac:dyDescent="0.35">
      <c r="A18" s="175"/>
      <c r="B18" s="288"/>
      <c r="C18" s="184"/>
      <c r="D18" s="293"/>
      <c r="E18" s="309">
        <f>SUM(E14:E17)</f>
        <v>9000</v>
      </c>
      <c r="F18" s="258"/>
      <c r="G18" s="154"/>
    </row>
    <row r="19" spans="1:7" ht="15.5" x14ac:dyDescent="0.35">
      <c r="A19" s="175"/>
      <c r="B19" s="288"/>
      <c r="C19" s="184"/>
      <c r="D19" s="293"/>
      <c r="E19" s="309"/>
      <c r="F19" s="258"/>
      <c r="G19" s="154"/>
    </row>
    <row r="20" spans="1:7" ht="15.5" x14ac:dyDescent="0.35">
      <c r="A20" s="316" t="s">
        <v>166</v>
      </c>
      <c r="B20" s="289" t="s">
        <v>115</v>
      </c>
      <c r="C20" s="184"/>
      <c r="D20" s="293"/>
      <c r="E20" s="309"/>
      <c r="F20" s="258"/>
      <c r="G20" s="187"/>
    </row>
    <row r="21" spans="1:7" ht="62" x14ac:dyDescent="0.35">
      <c r="A21" s="175">
        <v>3.1</v>
      </c>
      <c r="B21" s="296" t="s">
        <v>192</v>
      </c>
      <c r="C21" s="184"/>
      <c r="D21" s="294"/>
      <c r="E21" s="307">
        <v>350000</v>
      </c>
      <c r="F21" s="257"/>
      <c r="G21" s="154"/>
    </row>
    <row r="22" spans="1:7" ht="31" x14ac:dyDescent="0.35">
      <c r="A22" s="175">
        <v>3.2</v>
      </c>
      <c r="B22" s="296" t="s">
        <v>193</v>
      </c>
      <c r="C22" s="184" t="s">
        <v>51</v>
      </c>
      <c r="D22" s="294">
        <v>0.05</v>
      </c>
      <c r="E22" s="307">
        <f>E21*D22</f>
        <v>17500</v>
      </c>
      <c r="F22" s="257"/>
      <c r="G22" s="154"/>
    </row>
    <row r="23" spans="1:7" ht="15.5" x14ac:dyDescent="0.35">
      <c r="A23" s="316">
        <v>3.3</v>
      </c>
      <c r="B23" s="288" t="s">
        <v>113</v>
      </c>
      <c r="C23" s="184" t="s">
        <v>51</v>
      </c>
      <c r="D23" s="294">
        <v>0.1</v>
      </c>
      <c r="E23" s="307">
        <f>E22*D23</f>
        <v>1750</v>
      </c>
      <c r="F23" s="257"/>
      <c r="G23" s="154"/>
    </row>
    <row r="24" spans="1:7" ht="31" x14ac:dyDescent="0.35">
      <c r="A24" s="175">
        <v>3.4</v>
      </c>
      <c r="B24" s="288" t="s">
        <v>114</v>
      </c>
      <c r="C24" s="184" t="s">
        <v>51</v>
      </c>
      <c r="D24" s="294">
        <v>0.1</v>
      </c>
      <c r="E24" s="308">
        <f>E22*D24</f>
        <v>1750</v>
      </c>
      <c r="F24" s="257"/>
      <c r="G24" s="154"/>
    </row>
    <row r="25" spans="1:7" ht="15.5" x14ac:dyDescent="0.35">
      <c r="A25" s="175"/>
      <c r="B25" s="288"/>
      <c r="C25" s="184"/>
      <c r="D25" s="293"/>
      <c r="E25" s="309">
        <f>SUM(E21:E24)</f>
        <v>371000</v>
      </c>
      <c r="F25" s="258"/>
      <c r="G25" s="154"/>
    </row>
    <row r="26" spans="1:7" ht="15.5" x14ac:dyDescent="0.35">
      <c r="A26" s="175"/>
      <c r="B26" s="288"/>
      <c r="C26" s="184"/>
      <c r="D26" s="293"/>
      <c r="E26" s="309"/>
      <c r="F26" s="258"/>
      <c r="G26" s="154"/>
    </row>
    <row r="27" spans="1:7" ht="15.5" x14ac:dyDescent="0.35">
      <c r="A27" s="316" t="s">
        <v>167</v>
      </c>
      <c r="B27" s="289" t="s">
        <v>95</v>
      </c>
      <c r="C27" s="183"/>
      <c r="D27" s="295"/>
      <c r="E27" s="310"/>
      <c r="F27" s="166"/>
      <c r="G27" s="158"/>
    </row>
    <row r="28" spans="1:7" ht="77.5" x14ac:dyDescent="0.35">
      <c r="A28" s="316">
        <v>4.0999999999999996</v>
      </c>
      <c r="B28" s="288" t="s">
        <v>178</v>
      </c>
      <c r="C28" s="184" t="s">
        <v>93</v>
      </c>
      <c r="D28" s="293">
        <v>7.4999999999999997E-2</v>
      </c>
      <c r="E28" s="307">
        <f>'Final Summary Example'!C24</f>
        <v>225000</v>
      </c>
      <c r="F28" s="166"/>
      <c r="G28" s="158"/>
    </row>
    <row r="29" spans="1:7" ht="62" x14ac:dyDescent="0.35">
      <c r="A29" s="175">
        <v>4.2</v>
      </c>
      <c r="B29" s="296" t="s">
        <v>161</v>
      </c>
      <c r="C29" s="184" t="s">
        <v>93</v>
      </c>
      <c r="D29" s="294"/>
      <c r="E29" s="308">
        <f>'Enterprice Dev Calc Example'!F10</f>
        <v>1520000</v>
      </c>
      <c r="F29" s="257"/>
      <c r="G29" s="154"/>
    </row>
    <row r="30" spans="1:7" ht="15.5" x14ac:dyDescent="0.35">
      <c r="A30" s="175"/>
      <c r="B30" s="350" t="s">
        <v>179</v>
      </c>
      <c r="C30" s="184"/>
      <c r="D30" s="294"/>
      <c r="E30" s="307">
        <f>SUM(E28:E29)</f>
        <v>1745000</v>
      </c>
      <c r="F30" s="257"/>
      <c r="G30" s="154"/>
    </row>
    <row r="31" spans="1:7" ht="31" x14ac:dyDescent="0.35">
      <c r="A31" s="175">
        <v>4.3</v>
      </c>
      <c r="B31" s="296" t="s">
        <v>195</v>
      </c>
      <c r="C31" s="184" t="s">
        <v>51</v>
      </c>
      <c r="D31" s="294">
        <v>0.05</v>
      </c>
      <c r="E31" s="307">
        <f>D31*E30</f>
        <v>87250</v>
      </c>
      <c r="F31" s="257"/>
      <c r="G31" s="355"/>
    </row>
    <row r="32" spans="1:7" ht="15.5" x14ac:dyDescent="0.35">
      <c r="A32" s="175">
        <v>4.4000000000000004</v>
      </c>
      <c r="B32" s="288" t="s">
        <v>113</v>
      </c>
      <c r="C32" s="184" t="s">
        <v>51</v>
      </c>
      <c r="D32" s="294">
        <v>0.05</v>
      </c>
      <c r="E32" s="307">
        <f>D32*E30</f>
        <v>87250</v>
      </c>
      <c r="F32" s="257"/>
      <c r="G32" s="356"/>
    </row>
    <row r="33" spans="1:7" ht="31" x14ac:dyDescent="0.35">
      <c r="A33" s="175">
        <v>4.5</v>
      </c>
      <c r="B33" s="288" t="s">
        <v>114</v>
      </c>
      <c r="C33" s="184" t="s">
        <v>51</v>
      </c>
      <c r="D33" s="294">
        <v>0.05</v>
      </c>
      <c r="E33" s="308">
        <f>D33*E30</f>
        <v>87250</v>
      </c>
      <c r="F33" s="257"/>
      <c r="G33" s="357"/>
    </row>
    <row r="34" spans="1:7" ht="15.5" x14ac:dyDescent="0.35">
      <c r="A34" s="161"/>
      <c r="B34" s="288"/>
      <c r="C34" s="184"/>
      <c r="D34" s="293"/>
      <c r="E34" s="309">
        <f>SUM(E30:E33)</f>
        <v>2006750</v>
      </c>
      <c r="F34" s="258"/>
      <c r="G34" s="154"/>
    </row>
    <row r="35" spans="1:7" ht="15.5" x14ac:dyDescent="0.35">
      <c r="A35" s="175"/>
      <c r="B35" s="288"/>
      <c r="C35" s="184"/>
      <c r="D35" s="293"/>
      <c r="E35" s="309"/>
      <c r="F35" s="258"/>
      <c r="G35" s="154"/>
    </row>
    <row r="36" spans="1:7" ht="15.5" x14ac:dyDescent="0.35">
      <c r="A36" s="316" t="s">
        <v>196</v>
      </c>
      <c r="B36" s="289" t="s">
        <v>118</v>
      </c>
      <c r="C36" s="184"/>
      <c r="D36" s="293"/>
      <c r="E36" s="307"/>
      <c r="F36" s="257"/>
      <c r="G36" s="154"/>
    </row>
    <row r="37" spans="1:7" ht="46.5" x14ac:dyDescent="0.35">
      <c r="A37" s="175">
        <v>5.0999999999999996</v>
      </c>
      <c r="B37" s="288" t="s">
        <v>130</v>
      </c>
      <c r="C37" s="184"/>
      <c r="D37" s="293"/>
      <c r="E37" s="307"/>
      <c r="F37" s="257"/>
      <c r="G37" s="154"/>
    </row>
    <row r="38" spans="1:7" s="160" customFormat="1" ht="105" customHeight="1" x14ac:dyDescent="0.35">
      <c r="A38" s="175"/>
      <c r="B38" s="297" t="s">
        <v>190</v>
      </c>
      <c r="C38" s="286" t="s">
        <v>93</v>
      </c>
      <c r="D38" s="347"/>
      <c r="E38" s="348">
        <v>318000</v>
      </c>
      <c r="F38" s="230"/>
      <c r="G38" s="180"/>
    </row>
    <row r="39" spans="1:7" s="160" customFormat="1" ht="31" x14ac:dyDescent="0.35">
      <c r="A39" s="175">
        <v>5.2</v>
      </c>
      <c r="B39" s="296" t="s">
        <v>189</v>
      </c>
      <c r="C39" s="184" t="s">
        <v>51</v>
      </c>
      <c r="D39" s="294">
        <v>0.05</v>
      </c>
      <c r="E39" s="307">
        <f>E38*D39</f>
        <v>15900</v>
      </c>
      <c r="F39" s="230"/>
      <c r="G39" s="180"/>
    </row>
    <row r="40" spans="1:7" ht="15.5" x14ac:dyDescent="0.35">
      <c r="A40" s="175">
        <v>5.3</v>
      </c>
      <c r="B40" s="288" t="s">
        <v>113</v>
      </c>
      <c r="C40" s="184" t="s">
        <v>51</v>
      </c>
      <c r="D40" s="294">
        <v>0.05</v>
      </c>
      <c r="E40" s="307">
        <f>D40*E38</f>
        <v>15900</v>
      </c>
      <c r="F40" s="257"/>
      <c r="G40" s="154"/>
    </row>
    <row r="41" spans="1:7" ht="31" x14ac:dyDescent="0.35">
      <c r="A41" s="175">
        <v>5.4</v>
      </c>
      <c r="B41" s="288" t="s">
        <v>114</v>
      </c>
      <c r="C41" s="184" t="s">
        <v>51</v>
      </c>
      <c r="D41" s="294">
        <v>0.05</v>
      </c>
      <c r="E41" s="308">
        <f>D41*E38</f>
        <v>15900</v>
      </c>
      <c r="F41" s="257"/>
      <c r="G41" s="154"/>
    </row>
    <row r="42" spans="1:7" ht="15.5" x14ac:dyDescent="0.35">
      <c r="A42" s="175"/>
      <c r="B42" s="288"/>
      <c r="C42" s="184"/>
      <c r="D42" s="293"/>
      <c r="E42" s="309">
        <f>SUM(E38:E41)</f>
        <v>365700</v>
      </c>
      <c r="F42" s="258"/>
      <c r="G42" s="154"/>
    </row>
    <row r="43" spans="1:7" ht="15.5" x14ac:dyDescent="0.35">
      <c r="A43" s="175"/>
      <c r="B43" s="288"/>
      <c r="C43" s="184"/>
      <c r="D43" s="293"/>
      <c r="E43" s="309"/>
      <c r="F43" s="258"/>
      <c r="G43" s="154"/>
    </row>
    <row r="44" spans="1:7" ht="15.5" x14ac:dyDescent="0.35">
      <c r="A44" s="316" t="s">
        <v>168</v>
      </c>
      <c r="B44" s="289" t="s">
        <v>98</v>
      </c>
      <c r="C44" s="184"/>
      <c r="D44" s="293"/>
      <c r="E44" s="309"/>
      <c r="F44" s="258"/>
      <c r="G44" s="154"/>
    </row>
    <row r="45" spans="1:7" ht="139.5" x14ac:dyDescent="0.35">
      <c r="A45" s="175"/>
      <c r="B45" s="288" t="s">
        <v>131</v>
      </c>
      <c r="C45" s="184"/>
      <c r="D45" s="293"/>
      <c r="E45" s="309"/>
      <c r="F45" s="258"/>
      <c r="G45" s="154"/>
    </row>
    <row r="46" spans="1:7" ht="15.5" x14ac:dyDescent="0.35">
      <c r="A46" s="175">
        <v>6.1</v>
      </c>
      <c r="B46" s="300" t="s">
        <v>162</v>
      </c>
      <c r="C46" s="184"/>
      <c r="D46" s="293"/>
      <c r="E46" s="354">
        <f>'NYS BoQ Example '!H102</f>
        <v>864893.20537506649</v>
      </c>
      <c r="F46" s="362"/>
      <c r="G46" s="363"/>
    </row>
    <row r="47" spans="1:7" s="160" customFormat="1" ht="46.5" x14ac:dyDescent="0.35">
      <c r="A47" s="175">
        <v>6.2</v>
      </c>
      <c r="B47" s="297" t="s">
        <v>163</v>
      </c>
      <c r="C47" s="286" t="s">
        <v>51</v>
      </c>
      <c r="D47" s="330" t="s">
        <v>172</v>
      </c>
      <c r="E47" s="311">
        <f>E46*D47</f>
        <v>43244.66026875333</v>
      </c>
      <c r="F47" s="301"/>
      <c r="G47" s="331"/>
    </row>
    <row r="48" spans="1:7" ht="15.5" x14ac:dyDescent="0.35">
      <c r="A48" s="175"/>
      <c r="B48" s="300"/>
      <c r="C48" s="184"/>
      <c r="D48" s="293"/>
      <c r="E48" s="309">
        <f>SUM(E46:E47)</f>
        <v>908137.86564381979</v>
      </c>
      <c r="F48" s="258"/>
      <c r="G48" s="154"/>
    </row>
    <row r="49" spans="1:7" ht="15.5" x14ac:dyDescent="0.35">
      <c r="A49" s="182"/>
      <c r="B49" s="291"/>
      <c r="C49" s="291"/>
      <c r="D49" s="291"/>
      <c r="E49" s="312"/>
      <c r="F49" s="258"/>
      <c r="G49" s="154"/>
    </row>
    <row r="50" spans="1:7" ht="15.5" x14ac:dyDescent="0.35">
      <c r="A50" s="316" t="s">
        <v>169</v>
      </c>
      <c r="B50" s="289" t="s">
        <v>160</v>
      </c>
      <c r="C50" s="184"/>
      <c r="D50" s="293"/>
      <c r="E50" s="309"/>
      <c r="F50" s="258"/>
      <c r="G50" s="154"/>
    </row>
    <row r="51" spans="1:7" ht="93" x14ac:dyDescent="0.35">
      <c r="A51" s="175">
        <v>7.1</v>
      </c>
      <c r="B51" s="296" t="s">
        <v>191</v>
      </c>
      <c r="C51" s="184"/>
      <c r="D51" s="299"/>
      <c r="E51" s="352"/>
      <c r="F51" s="351"/>
      <c r="G51" s="353">
        <v>2250000</v>
      </c>
    </row>
    <row r="52" spans="1:7" ht="31" x14ac:dyDescent="0.35">
      <c r="A52" s="175">
        <v>7.2</v>
      </c>
      <c r="B52" s="296" t="s">
        <v>194</v>
      </c>
      <c r="C52" s="184"/>
      <c r="D52" s="299">
        <v>0.02</v>
      </c>
      <c r="E52" s="352">
        <f>G51*D52</f>
        <v>45000</v>
      </c>
      <c r="F52" s="351"/>
      <c r="G52" s="353"/>
    </row>
    <row r="53" spans="1:7" ht="15.5" x14ac:dyDescent="0.35">
      <c r="A53" s="175">
        <v>7.3</v>
      </c>
      <c r="B53" s="296" t="s">
        <v>113</v>
      </c>
      <c r="C53" s="298" t="s">
        <v>51</v>
      </c>
      <c r="D53" s="299">
        <v>0.1</v>
      </c>
      <c r="E53" s="313">
        <f>E52*D53</f>
        <v>4500</v>
      </c>
      <c r="F53" s="258"/>
      <c r="G53" s="154"/>
    </row>
    <row r="54" spans="1:7" ht="15.5" x14ac:dyDescent="0.35">
      <c r="A54" s="175"/>
      <c r="B54" s="288"/>
      <c r="C54" s="298"/>
      <c r="D54" s="299"/>
      <c r="E54" s="315">
        <f>SUM(E51:E53)</f>
        <v>49500</v>
      </c>
      <c r="F54" s="258"/>
      <c r="G54" s="154"/>
    </row>
    <row r="55" spans="1:7" ht="15.5" x14ac:dyDescent="0.35">
      <c r="A55" s="175"/>
      <c r="B55" s="288"/>
      <c r="C55" s="184"/>
      <c r="D55" s="293"/>
      <c r="E55" s="309"/>
      <c r="F55" s="258"/>
      <c r="G55" s="154"/>
    </row>
    <row r="56" spans="1:7" ht="16" thickBot="1" x14ac:dyDescent="0.4">
      <c r="A56" s="161"/>
      <c r="B56" s="290" t="s">
        <v>134</v>
      </c>
      <c r="C56" s="183"/>
      <c r="D56" s="295"/>
      <c r="E56" s="314">
        <f>E11+E18+E25+E34+E42+E48+E54</f>
        <v>3719087.8656438198</v>
      </c>
      <c r="F56" s="259"/>
      <c r="G56" s="154"/>
    </row>
    <row r="57" spans="1:7" ht="15" thickTop="1" x14ac:dyDescent="0.35">
      <c r="A57" s="161"/>
      <c r="B57" s="291"/>
      <c r="C57" s="166"/>
      <c r="D57" s="159"/>
      <c r="E57" s="176"/>
      <c r="F57" s="166"/>
    </row>
    <row r="58" spans="1:7" ht="15" thickBot="1" x14ac:dyDescent="0.4">
      <c r="A58" s="162"/>
      <c r="B58" s="292"/>
      <c r="C58" s="177"/>
      <c r="D58" s="163"/>
      <c r="E58" s="178"/>
      <c r="F58" s="166"/>
    </row>
    <row r="60" spans="1:7" s="166" customFormat="1" x14ac:dyDescent="0.35">
      <c r="A60" s="164"/>
      <c r="B60" s="165"/>
      <c r="D60" s="164"/>
    </row>
    <row r="61" spans="1:7" s="166" customFormat="1" x14ac:dyDescent="0.35">
      <c r="A61" s="164"/>
      <c r="B61" s="165"/>
      <c r="D61" s="164"/>
    </row>
    <row r="62" spans="1:7" s="166" customFormat="1" x14ac:dyDescent="0.35">
      <c r="A62" s="164"/>
      <c r="B62" s="366"/>
      <c r="C62" s="367"/>
      <c r="D62" s="367"/>
      <c r="E62" s="367"/>
      <c r="F62" s="185"/>
    </row>
    <row r="63" spans="1:7" s="166" customFormat="1" x14ac:dyDescent="0.35">
      <c r="A63" s="164"/>
      <c r="B63" s="167"/>
      <c r="D63" s="164"/>
    </row>
    <row r="64" spans="1:7" s="166" customFormat="1" x14ac:dyDescent="0.35">
      <c r="A64" s="164"/>
      <c r="B64" s="368"/>
      <c r="C64" s="367"/>
      <c r="D64" s="367"/>
      <c r="E64" s="367"/>
      <c r="F64" s="185"/>
    </row>
    <row r="65" spans="1:6" s="166" customFormat="1" x14ac:dyDescent="0.35">
      <c r="A65" s="164"/>
      <c r="B65" s="168"/>
      <c r="C65" s="169"/>
      <c r="D65" s="277"/>
      <c r="E65" s="169"/>
      <c r="F65" s="185"/>
    </row>
    <row r="66" spans="1:6" s="166" customFormat="1" x14ac:dyDescent="0.35">
      <c r="A66" s="164"/>
      <c r="B66" s="170"/>
      <c r="C66" s="171"/>
      <c r="D66" s="164"/>
    </row>
    <row r="67" spans="1:6" s="166" customFormat="1" x14ac:dyDescent="0.35">
      <c r="A67" s="164"/>
      <c r="B67" s="165"/>
      <c r="C67" s="171"/>
      <c r="D67" s="164"/>
    </row>
    <row r="68" spans="1:6" s="166" customFormat="1" x14ac:dyDescent="0.35">
      <c r="A68" s="164"/>
      <c r="B68" s="368"/>
      <c r="C68" s="367"/>
      <c r="D68" s="367"/>
      <c r="E68" s="367"/>
      <c r="F68" s="185"/>
    </row>
    <row r="69" spans="1:6" s="166" customFormat="1" x14ac:dyDescent="0.35">
      <c r="A69" s="164"/>
      <c r="B69" s="172"/>
      <c r="D69" s="164"/>
    </row>
    <row r="70" spans="1:6" s="174" customFormat="1" x14ac:dyDescent="0.35">
      <c r="A70" s="173"/>
      <c r="B70" s="369"/>
      <c r="C70" s="370"/>
      <c r="D70" s="370"/>
      <c r="E70" s="370"/>
      <c r="F70" s="186"/>
    </row>
  </sheetData>
  <mergeCells count="4">
    <mergeCell ref="B62:E62"/>
    <mergeCell ref="B64:E64"/>
    <mergeCell ref="B68:E68"/>
    <mergeCell ref="B70:E70"/>
  </mergeCells>
  <pageMargins left="0.45" right="0.2" top="0.25" bottom="0.25" header="0.3" footer="0.3"/>
  <pageSetup paperSize="9" scale="44" fitToHeight="6" orientation="portrait" r:id="rId1"/>
  <headerFooter>
    <oddFooter>&amp;C&amp;P of &amp;N</oddFooter>
  </headerFooter>
  <rowBreaks count="1" manualBreakCount="1">
    <brk id="48" max="4"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topLeftCell="A4" zoomScaleNormal="100" zoomScaleSheetLayoutView="100" workbookViewId="0">
      <selection activeCell="B22" sqref="B22"/>
    </sheetView>
  </sheetViews>
  <sheetFormatPr defaultColWidth="8.90625" defaultRowHeight="15.5" x14ac:dyDescent="0.35"/>
  <cols>
    <col min="1" max="1" width="5.453125" style="192" bestFit="1" customWidth="1"/>
    <col min="2" max="2" width="79" style="192" customWidth="1"/>
    <col min="3" max="3" width="12.6328125" style="192" bestFit="1" customWidth="1"/>
    <col min="4" max="4" width="10.54296875" style="192" bestFit="1" customWidth="1"/>
    <col min="5" max="5" width="10" style="192" customWidth="1"/>
    <col min="6" max="6" width="12.90625" style="192" bestFit="1" customWidth="1"/>
    <col min="7" max="7" width="12.453125" style="269" bestFit="1" customWidth="1"/>
    <col min="8" max="16384" width="8.90625" style="192"/>
  </cols>
  <sheetData>
    <row r="1" spans="1:7" s="196" customFormat="1" ht="16" thickBot="1" x14ac:dyDescent="0.4">
      <c r="A1" s="197" t="s">
        <v>119</v>
      </c>
      <c r="B1" s="197" t="s">
        <v>0</v>
      </c>
      <c r="C1" s="198" t="s">
        <v>2</v>
      </c>
      <c r="D1" s="198" t="s">
        <v>120</v>
      </c>
      <c r="E1" s="198" t="s">
        <v>121</v>
      </c>
      <c r="F1" s="198" t="s">
        <v>3</v>
      </c>
      <c r="G1" s="268"/>
    </row>
    <row r="2" spans="1:7" x14ac:dyDescent="0.35">
      <c r="A2" s="255" t="s">
        <v>150</v>
      </c>
      <c r="B2" s="218" t="s">
        <v>122</v>
      </c>
      <c r="C2" s="219"/>
      <c r="D2" s="220"/>
      <c r="E2" s="220"/>
      <c r="F2" s="220"/>
    </row>
    <row r="3" spans="1:7" x14ac:dyDescent="0.35">
      <c r="A3" s="253">
        <v>1.1000000000000001</v>
      </c>
      <c r="B3" s="221" t="s">
        <v>123</v>
      </c>
      <c r="C3" s="222"/>
      <c r="D3" s="223"/>
      <c r="E3" s="223"/>
      <c r="F3" s="223"/>
    </row>
    <row r="4" spans="1:7" x14ac:dyDescent="0.35">
      <c r="A4" s="254">
        <v>1.2</v>
      </c>
      <c r="B4" s="222" t="s">
        <v>128</v>
      </c>
      <c r="C4" s="224" t="s">
        <v>124</v>
      </c>
      <c r="D4" s="217">
        <v>45000</v>
      </c>
      <c r="E4" s="223">
        <v>8</v>
      </c>
      <c r="F4" s="217">
        <f>D4*E4</f>
        <v>360000</v>
      </c>
      <c r="G4" s="270"/>
    </row>
    <row r="5" spans="1:7" x14ac:dyDescent="0.35">
      <c r="A5" s="253">
        <v>1.3</v>
      </c>
      <c r="B5" s="222" t="s">
        <v>129</v>
      </c>
      <c r="C5" s="224" t="s">
        <v>124</v>
      </c>
      <c r="D5" s="217">
        <v>120000</v>
      </c>
      <c r="E5" s="223">
        <v>8</v>
      </c>
      <c r="F5" s="217">
        <f>D5*E5</f>
        <v>960000</v>
      </c>
      <c r="G5" s="270"/>
    </row>
    <row r="6" spans="1:7" ht="31" x14ac:dyDescent="0.35">
      <c r="A6" s="254">
        <v>1.4</v>
      </c>
      <c r="B6" s="222" t="s">
        <v>174</v>
      </c>
      <c r="C6" s="223" t="s">
        <v>125</v>
      </c>
      <c r="D6" s="217">
        <v>5000</v>
      </c>
      <c r="E6" s="223">
        <v>4</v>
      </c>
      <c r="F6" s="217">
        <f>D6*E6</f>
        <v>20000</v>
      </c>
      <c r="G6" s="270"/>
    </row>
    <row r="7" spans="1:7" ht="31" x14ac:dyDescent="0.35">
      <c r="A7" s="253">
        <v>1.5</v>
      </c>
      <c r="B7" s="221" t="s">
        <v>175</v>
      </c>
      <c r="C7" s="224" t="s">
        <v>124</v>
      </c>
      <c r="D7" s="217">
        <v>20000</v>
      </c>
      <c r="E7" s="224">
        <v>8</v>
      </c>
      <c r="F7" s="217">
        <f>D7*E7</f>
        <v>160000</v>
      </c>
      <c r="G7" s="270"/>
    </row>
    <row r="8" spans="1:7" ht="31" x14ac:dyDescent="0.35">
      <c r="A8" s="254">
        <v>1.6</v>
      </c>
      <c r="B8" s="222" t="s">
        <v>176</v>
      </c>
      <c r="C8" s="223" t="s">
        <v>125</v>
      </c>
      <c r="D8" s="217">
        <v>5000</v>
      </c>
      <c r="E8" s="223">
        <v>4</v>
      </c>
      <c r="F8" s="217">
        <f>D8*E8</f>
        <v>20000</v>
      </c>
      <c r="G8" s="270"/>
    </row>
    <row r="9" spans="1:7" x14ac:dyDescent="0.35">
      <c r="A9" s="225"/>
      <c r="B9" s="222"/>
      <c r="C9" s="222"/>
      <c r="D9" s="226"/>
      <c r="E9" s="223"/>
      <c r="F9" s="227"/>
      <c r="G9" s="271"/>
    </row>
    <row r="10" spans="1:7" ht="16" thickBot="1" x14ac:dyDescent="0.4">
      <c r="A10" s="228"/>
      <c r="B10" s="229" t="s">
        <v>144</v>
      </c>
      <c r="C10" s="228"/>
      <c r="D10" s="228"/>
      <c r="E10" s="228"/>
      <c r="F10" s="231">
        <f>SUM(F4:F9)</f>
        <v>1520000</v>
      </c>
      <c r="G10" s="272"/>
    </row>
    <row r="11" spans="1:7" ht="16.5" thickTop="1" thickBot="1" x14ac:dyDescent="0.4">
      <c r="A11" s="210"/>
      <c r="B11" s="211"/>
      <c r="C11" s="211"/>
      <c r="D11" s="211"/>
      <c r="E11" s="211"/>
      <c r="F11" s="212"/>
    </row>
    <row r="12" spans="1:7" x14ac:dyDescent="0.35">
      <c r="A12" s="213"/>
      <c r="B12" s="214"/>
      <c r="C12" s="214"/>
      <c r="D12" s="214"/>
      <c r="E12" s="214"/>
      <c r="F12" s="214"/>
    </row>
    <row r="13" spans="1:7" x14ac:dyDescent="0.35">
      <c r="B13" s="193" t="s">
        <v>149</v>
      </c>
      <c r="C13" s="361">
        <v>60000000</v>
      </c>
      <c r="D13" s="194"/>
    </row>
    <row r="14" spans="1:7" x14ac:dyDescent="0.35">
      <c r="B14" s="193" t="s">
        <v>126</v>
      </c>
      <c r="C14" s="361">
        <f>C13*D14</f>
        <v>3000000</v>
      </c>
      <c r="D14" s="360">
        <v>0.05</v>
      </c>
    </row>
    <row r="15" spans="1:7" x14ac:dyDescent="0.35">
      <c r="B15" s="1" t="s">
        <v>201</v>
      </c>
      <c r="C15" s="195">
        <v>4</v>
      </c>
      <c r="D15" s="195"/>
    </row>
    <row r="16" spans="1:7" x14ac:dyDescent="0.35">
      <c r="B16" s="193" t="s">
        <v>127</v>
      </c>
      <c r="C16" s="195">
        <v>24</v>
      </c>
      <c r="D16" s="195"/>
    </row>
    <row r="18" spans="2:3" x14ac:dyDescent="0.35">
      <c r="B18" s="1" t="s">
        <v>199</v>
      </c>
    </row>
    <row r="19" spans="2:3" x14ac:dyDescent="0.35">
      <c r="B19" s="1" t="s">
        <v>200</v>
      </c>
      <c r="C19" s="267"/>
    </row>
    <row r="20" spans="2:3" x14ac:dyDescent="0.35">
      <c r="B20" s="1" t="s">
        <v>202</v>
      </c>
    </row>
    <row r="21" spans="2:3" x14ac:dyDescent="0.35">
      <c r="B21" s="1" t="s">
        <v>203</v>
      </c>
    </row>
  </sheetData>
  <pageMargins left="0.7" right="0.7" top="0.75" bottom="0.75" header="0.3" footer="0.3"/>
  <pageSetup paperSize="9" scale="6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9"/>
  <sheetViews>
    <sheetView view="pageBreakPreview" topLeftCell="A85" zoomScaleNormal="100" zoomScaleSheetLayoutView="100" workbookViewId="0">
      <selection activeCell="A6" sqref="A6"/>
    </sheetView>
  </sheetViews>
  <sheetFormatPr defaultRowHeight="14.5" x14ac:dyDescent="0.35"/>
  <cols>
    <col min="1" max="1" width="10.08984375" style="8" bestFit="1" customWidth="1"/>
    <col min="2" max="2" width="13.08984375" style="8" customWidth="1"/>
    <col min="3" max="3" width="5" style="8" customWidth="1"/>
    <col min="4" max="4" width="50.6328125" style="8" customWidth="1"/>
    <col min="5" max="5" width="12.36328125" style="8" customWidth="1"/>
    <col min="6" max="6" width="12.54296875" style="8" customWidth="1"/>
    <col min="7" max="7" width="8.90625" style="8"/>
    <col min="8" max="8" width="12.54296875" style="8" customWidth="1"/>
    <col min="9" max="9" width="16" style="9" bestFit="1" customWidth="1"/>
    <col min="10" max="10" width="12.90625" style="8" bestFit="1" customWidth="1"/>
    <col min="11" max="256" width="8.90625" style="8"/>
    <col min="257" max="257" width="10.08984375" style="8" bestFit="1" customWidth="1"/>
    <col min="258" max="258" width="13.08984375" style="8" customWidth="1"/>
    <col min="259" max="259" width="5" style="8" customWidth="1"/>
    <col min="260" max="260" width="50.6328125" style="8" customWidth="1"/>
    <col min="261" max="261" width="12.36328125" style="8" customWidth="1"/>
    <col min="262" max="262" width="12.54296875" style="8" customWidth="1"/>
    <col min="263" max="263" width="8.90625" style="8"/>
    <col min="264" max="264" width="12.54296875" style="8" customWidth="1"/>
    <col min="265" max="265" width="16" style="8" bestFit="1" customWidth="1"/>
    <col min="266" max="266" width="12.90625" style="8" bestFit="1" customWidth="1"/>
    <col min="267" max="512" width="8.90625" style="8"/>
    <col min="513" max="513" width="10.08984375" style="8" bestFit="1" customWidth="1"/>
    <col min="514" max="514" width="13.08984375" style="8" customWidth="1"/>
    <col min="515" max="515" width="5" style="8" customWidth="1"/>
    <col min="516" max="516" width="50.6328125" style="8" customWidth="1"/>
    <col min="517" max="517" width="12.36328125" style="8" customWidth="1"/>
    <col min="518" max="518" width="12.54296875" style="8" customWidth="1"/>
    <col min="519" max="519" width="8.90625" style="8"/>
    <col min="520" max="520" width="12.54296875" style="8" customWidth="1"/>
    <col min="521" max="521" width="16" style="8" bestFit="1" customWidth="1"/>
    <col min="522" max="522" width="12.90625" style="8" bestFit="1" customWidth="1"/>
    <col min="523" max="768" width="8.90625" style="8"/>
    <col min="769" max="769" width="10.08984375" style="8" bestFit="1" customWidth="1"/>
    <col min="770" max="770" width="13.08984375" style="8" customWidth="1"/>
    <col min="771" max="771" width="5" style="8" customWidth="1"/>
    <col min="772" max="772" width="50.6328125" style="8" customWidth="1"/>
    <col min="773" max="773" width="12.36328125" style="8" customWidth="1"/>
    <col min="774" max="774" width="12.54296875" style="8" customWidth="1"/>
    <col min="775" max="775" width="8.90625" style="8"/>
    <col min="776" max="776" width="12.54296875" style="8" customWidth="1"/>
    <col min="777" max="777" width="16" style="8" bestFit="1" customWidth="1"/>
    <col min="778" max="778" width="12.90625" style="8" bestFit="1" customWidth="1"/>
    <col min="779" max="1024" width="8.90625" style="8"/>
    <col min="1025" max="1025" width="10.08984375" style="8" bestFit="1" customWidth="1"/>
    <col min="1026" max="1026" width="13.08984375" style="8" customWidth="1"/>
    <col min="1027" max="1027" width="5" style="8" customWidth="1"/>
    <col min="1028" max="1028" width="50.6328125" style="8" customWidth="1"/>
    <col min="1029" max="1029" width="12.36328125" style="8" customWidth="1"/>
    <col min="1030" max="1030" width="12.54296875" style="8" customWidth="1"/>
    <col min="1031" max="1031" width="8.90625" style="8"/>
    <col min="1032" max="1032" width="12.54296875" style="8" customWidth="1"/>
    <col min="1033" max="1033" width="16" style="8" bestFit="1" customWidth="1"/>
    <col min="1034" max="1034" width="12.90625" style="8" bestFit="1" customWidth="1"/>
    <col min="1035" max="1280" width="8.90625" style="8"/>
    <col min="1281" max="1281" width="10.08984375" style="8" bestFit="1" customWidth="1"/>
    <col min="1282" max="1282" width="13.08984375" style="8" customWidth="1"/>
    <col min="1283" max="1283" width="5" style="8" customWidth="1"/>
    <col min="1284" max="1284" width="50.6328125" style="8" customWidth="1"/>
    <col min="1285" max="1285" width="12.36328125" style="8" customWidth="1"/>
    <col min="1286" max="1286" width="12.54296875" style="8" customWidth="1"/>
    <col min="1287" max="1287" width="8.90625" style="8"/>
    <col min="1288" max="1288" width="12.54296875" style="8" customWidth="1"/>
    <col min="1289" max="1289" width="16" style="8" bestFit="1" customWidth="1"/>
    <col min="1290" max="1290" width="12.90625" style="8" bestFit="1" customWidth="1"/>
    <col min="1291" max="1536" width="8.90625" style="8"/>
    <col min="1537" max="1537" width="10.08984375" style="8" bestFit="1" customWidth="1"/>
    <col min="1538" max="1538" width="13.08984375" style="8" customWidth="1"/>
    <col min="1539" max="1539" width="5" style="8" customWidth="1"/>
    <col min="1540" max="1540" width="50.6328125" style="8" customWidth="1"/>
    <col min="1541" max="1541" width="12.36328125" style="8" customWidth="1"/>
    <col min="1542" max="1542" width="12.54296875" style="8" customWidth="1"/>
    <col min="1543" max="1543" width="8.90625" style="8"/>
    <col min="1544" max="1544" width="12.54296875" style="8" customWidth="1"/>
    <col min="1545" max="1545" width="16" style="8" bestFit="1" customWidth="1"/>
    <col min="1546" max="1546" width="12.90625" style="8" bestFit="1" customWidth="1"/>
    <col min="1547" max="1792" width="8.90625" style="8"/>
    <col min="1793" max="1793" width="10.08984375" style="8" bestFit="1" customWidth="1"/>
    <col min="1794" max="1794" width="13.08984375" style="8" customWidth="1"/>
    <col min="1795" max="1795" width="5" style="8" customWidth="1"/>
    <col min="1796" max="1796" width="50.6328125" style="8" customWidth="1"/>
    <col min="1797" max="1797" width="12.36328125" style="8" customWidth="1"/>
    <col min="1798" max="1798" width="12.54296875" style="8" customWidth="1"/>
    <col min="1799" max="1799" width="8.90625" style="8"/>
    <col min="1800" max="1800" width="12.54296875" style="8" customWidth="1"/>
    <col min="1801" max="1801" width="16" style="8" bestFit="1" customWidth="1"/>
    <col min="1802" max="1802" width="12.90625" style="8" bestFit="1" customWidth="1"/>
    <col min="1803" max="2048" width="8.90625" style="8"/>
    <col min="2049" max="2049" width="10.08984375" style="8" bestFit="1" customWidth="1"/>
    <col min="2050" max="2050" width="13.08984375" style="8" customWidth="1"/>
    <col min="2051" max="2051" width="5" style="8" customWidth="1"/>
    <col min="2052" max="2052" width="50.6328125" style="8" customWidth="1"/>
    <col min="2053" max="2053" width="12.36328125" style="8" customWidth="1"/>
    <col min="2054" max="2054" width="12.54296875" style="8" customWidth="1"/>
    <col min="2055" max="2055" width="8.90625" style="8"/>
    <col min="2056" max="2056" width="12.54296875" style="8" customWidth="1"/>
    <col min="2057" max="2057" width="16" style="8" bestFit="1" customWidth="1"/>
    <col min="2058" max="2058" width="12.90625" style="8" bestFit="1" customWidth="1"/>
    <col min="2059" max="2304" width="8.90625" style="8"/>
    <col min="2305" max="2305" width="10.08984375" style="8" bestFit="1" customWidth="1"/>
    <col min="2306" max="2306" width="13.08984375" style="8" customWidth="1"/>
    <col min="2307" max="2307" width="5" style="8" customWidth="1"/>
    <col min="2308" max="2308" width="50.6328125" style="8" customWidth="1"/>
    <col min="2309" max="2309" width="12.36328125" style="8" customWidth="1"/>
    <col min="2310" max="2310" width="12.54296875" style="8" customWidth="1"/>
    <col min="2311" max="2311" width="8.90625" style="8"/>
    <col min="2312" max="2312" width="12.54296875" style="8" customWidth="1"/>
    <col min="2313" max="2313" width="16" style="8" bestFit="1" customWidth="1"/>
    <col min="2314" max="2314" width="12.90625" style="8" bestFit="1" customWidth="1"/>
    <col min="2315" max="2560" width="8.90625" style="8"/>
    <col min="2561" max="2561" width="10.08984375" style="8" bestFit="1" customWidth="1"/>
    <col min="2562" max="2562" width="13.08984375" style="8" customWidth="1"/>
    <col min="2563" max="2563" width="5" style="8" customWidth="1"/>
    <col min="2564" max="2564" width="50.6328125" style="8" customWidth="1"/>
    <col min="2565" max="2565" width="12.36328125" style="8" customWidth="1"/>
    <col min="2566" max="2566" width="12.54296875" style="8" customWidth="1"/>
    <col min="2567" max="2567" width="8.90625" style="8"/>
    <col min="2568" max="2568" width="12.54296875" style="8" customWidth="1"/>
    <col min="2569" max="2569" width="16" style="8" bestFit="1" customWidth="1"/>
    <col min="2570" max="2570" width="12.90625" style="8" bestFit="1" customWidth="1"/>
    <col min="2571" max="2816" width="8.90625" style="8"/>
    <col min="2817" max="2817" width="10.08984375" style="8" bestFit="1" customWidth="1"/>
    <col min="2818" max="2818" width="13.08984375" style="8" customWidth="1"/>
    <col min="2819" max="2819" width="5" style="8" customWidth="1"/>
    <col min="2820" max="2820" width="50.6328125" style="8" customWidth="1"/>
    <col min="2821" max="2821" width="12.36328125" style="8" customWidth="1"/>
    <col min="2822" max="2822" width="12.54296875" style="8" customWidth="1"/>
    <col min="2823" max="2823" width="8.90625" style="8"/>
    <col min="2824" max="2824" width="12.54296875" style="8" customWidth="1"/>
    <col min="2825" max="2825" width="16" style="8" bestFit="1" customWidth="1"/>
    <col min="2826" max="2826" width="12.90625" style="8" bestFit="1" customWidth="1"/>
    <col min="2827" max="3072" width="8.90625" style="8"/>
    <col min="3073" max="3073" width="10.08984375" style="8" bestFit="1" customWidth="1"/>
    <col min="3074" max="3074" width="13.08984375" style="8" customWidth="1"/>
    <col min="3075" max="3075" width="5" style="8" customWidth="1"/>
    <col min="3076" max="3076" width="50.6328125" style="8" customWidth="1"/>
    <col min="3077" max="3077" width="12.36328125" style="8" customWidth="1"/>
    <col min="3078" max="3078" width="12.54296875" style="8" customWidth="1"/>
    <col min="3079" max="3079" width="8.90625" style="8"/>
    <col min="3080" max="3080" width="12.54296875" style="8" customWidth="1"/>
    <col min="3081" max="3081" width="16" style="8" bestFit="1" customWidth="1"/>
    <col min="3082" max="3082" width="12.90625" style="8" bestFit="1" customWidth="1"/>
    <col min="3083" max="3328" width="8.90625" style="8"/>
    <col min="3329" max="3329" width="10.08984375" style="8" bestFit="1" customWidth="1"/>
    <col min="3330" max="3330" width="13.08984375" style="8" customWidth="1"/>
    <col min="3331" max="3331" width="5" style="8" customWidth="1"/>
    <col min="3332" max="3332" width="50.6328125" style="8" customWidth="1"/>
    <col min="3333" max="3333" width="12.36328125" style="8" customWidth="1"/>
    <col min="3334" max="3334" width="12.54296875" style="8" customWidth="1"/>
    <col min="3335" max="3335" width="8.90625" style="8"/>
    <col min="3336" max="3336" width="12.54296875" style="8" customWidth="1"/>
    <col min="3337" max="3337" width="16" style="8" bestFit="1" customWidth="1"/>
    <col min="3338" max="3338" width="12.90625" style="8" bestFit="1" customWidth="1"/>
    <col min="3339" max="3584" width="8.90625" style="8"/>
    <col min="3585" max="3585" width="10.08984375" style="8" bestFit="1" customWidth="1"/>
    <col min="3586" max="3586" width="13.08984375" style="8" customWidth="1"/>
    <col min="3587" max="3587" width="5" style="8" customWidth="1"/>
    <col min="3588" max="3588" width="50.6328125" style="8" customWidth="1"/>
    <col min="3589" max="3589" width="12.36328125" style="8" customWidth="1"/>
    <col min="3590" max="3590" width="12.54296875" style="8" customWidth="1"/>
    <col min="3591" max="3591" width="8.90625" style="8"/>
    <col min="3592" max="3592" width="12.54296875" style="8" customWidth="1"/>
    <col min="3593" max="3593" width="16" style="8" bestFit="1" customWidth="1"/>
    <col min="3594" max="3594" width="12.90625" style="8" bestFit="1" customWidth="1"/>
    <col min="3595" max="3840" width="8.90625" style="8"/>
    <col min="3841" max="3841" width="10.08984375" style="8" bestFit="1" customWidth="1"/>
    <col min="3842" max="3842" width="13.08984375" style="8" customWidth="1"/>
    <col min="3843" max="3843" width="5" style="8" customWidth="1"/>
    <col min="3844" max="3844" width="50.6328125" style="8" customWidth="1"/>
    <col min="3845" max="3845" width="12.36328125" style="8" customWidth="1"/>
    <col min="3846" max="3846" width="12.54296875" style="8" customWidth="1"/>
    <col min="3847" max="3847" width="8.90625" style="8"/>
    <col min="3848" max="3848" width="12.54296875" style="8" customWidth="1"/>
    <col min="3849" max="3849" width="16" style="8" bestFit="1" customWidth="1"/>
    <col min="3850" max="3850" width="12.90625" style="8" bestFit="1" customWidth="1"/>
    <col min="3851" max="4096" width="8.90625" style="8"/>
    <col min="4097" max="4097" width="10.08984375" style="8" bestFit="1" customWidth="1"/>
    <col min="4098" max="4098" width="13.08984375" style="8" customWidth="1"/>
    <col min="4099" max="4099" width="5" style="8" customWidth="1"/>
    <col min="4100" max="4100" width="50.6328125" style="8" customWidth="1"/>
    <col min="4101" max="4101" width="12.36328125" style="8" customWidth="1"/>
    <col min="4102" max="4102" width="12.54296875" style="8" customWidth="1"/>
    <col min="4103" max="4103" width="8.90625" style="8"/>
    <col min="4104" max="4104" width="12.54296875" style="8" customWidth="1"/>
    <col min="4105" max="4105" width="16" style="8" bestFit="1" customWidth="1"/>
    <col min="4106" max="4106" width="12.90625" style="8" bestFit="1" customWidth="1"/>
    <col min="4107" max="4352" width="8.90625" style="8"/>
    <col min="4353" max="4353" width="10.08984375" style="8" bestFit="1" customWidth="1"/>
    <col min="4354" max="4354" width="13.08984375" style="8" customWidth="1"/>
    <col min="4355" max="4355" width="5" style="8" customWidth="1"/>
    <col min="4356" max="4356" width="50.6328125" style="8" customWidth="1"/>
    <col min="4357" max="4357" width="12.36328125" style="8" customWidth="1"/>
    <col min="4358" max="4358" width="12.54296875" style="8" customWidth="1"/>
    <col min="4359" max="4359" width="8.90625" style="8"/>
    <col min="4360" max="4360" width="12.54296875" style="8" customWidth="1"/>
    <col min="4361" max="4361" width="16" style="8" bestFit="1" customWidth="1"/>
    <col min="4362" max="4362" width="12.90625" style="8" bestFit="1" customWidth="1"/>
    <col min="4363" max="4608" width="8.90625" style="8"/>
    <col min="4609" max="4609" width="10.08984375" style="8" bestFit="1" customWidth="1"/>
    <col min="4610" max="4610" width="13.08984375" style="8" customWidth="1"/>
    <col min="4611" max="4611" width="5" style="8" customWidth="1"/>
    <col min="4612" max="4612" width="50.6328125" style="8" customWidth="1"/>
    <col min="4613" max="4613" width="12.36328125" style="8" customWidth="1"/>
    <col min="4614" max="4614" width="12.54296875" style="8" customWidth="1"/>
    <col min="4615" max="4615" width="8.90625" style="8"/>
    <col min="4616" max="4616" width="12.54296875" style="8" customWidth="1"/>
    <col min="4617" max="4617" width="16" style="8" bestFit="1" customWidth="1"/>
    <col min="4618" max="4618" width="12.90625" style="8" bestFit="1" customWidth="1"/>
    <col min="4619" max="4864" width="8.90625" style="8"/>
    <col min="4865" max="4865" width="10.08984375" style="8" bestFit="1" customWidth="1"/>
    <col min="4866" max="4866" width="13.08984375" style="8" customWidth="1"/>
    <col min="4867" max="4867" width="5" style="8" customWidth="1"/>
    <col min="4868" max="4868" width="50.6328125" style="8" customWidth="1"/>
    <col min="4869" max="4869" width="12.36328125" style="8" customWidth="1"/>
    <col min="4870" max="4870" width="12.54296875" style="8" customWidth="1"/>
    <col min="4871" max="4871" width="8.90625" style="8"/>
    <col min="4872" max="4872" width="12.54296875" style="8" customWidth="1"/>
    <col min="4873" max="4873" width="16" style="8" bestFit="1" customWidth="1"/>
    <col min="4874" max="4874" width="12.90625" style="8" bestFit="1" customWidth="1"/>
    <col min="4875" max="5120" width="8.90625" style="8"/>
    <col min="5121" max="5121" width="10.08984375" style="8" bestFit="1" customWidth="1"/>
    <col min="5122" max="5122" width="13.08984375" style="8" customWidth="1"/>
    <col min="5123" max="5123" width="5" style="8" customWidth="1"/>
    <col min="5124" max="5124" width="50.6328125" style="8" customWidth="1"/>
    <col min="5125" max="5125" width="12.36328125" style="8" customWidth="1"/>
    <col min="5126" max="5126" width="12.54296875" style="8" customWidth="1"/>
    <col min="5127" max="5127" width="8.90625" style="8"/>
    <col min="5128" max="5128" width="12.54296875" style="8" customWidth="1"/>
    <col min="5129" max="5129" width="16" style="8" bestFit="1" customWidth="1"/>
    <col min="5130" max="5130" width="12.90625" style="8" bestFit="1" customWidth="1"/>
    <col min="5131" max="5376" width="8.90625" style="8"/>
    <col min="5377" max="5377" width="10.08984375" style="8" bestFit="1" customWidth="1"/>
    <col min="5378" max="5378" width="13.08984375" style="8" customWidth="1"/>
    <col min="5379" max="5379" width="5" style="8" customWidth="1"/>
    <col min="5380" max="5380" width="50.6328125" style="8" customWidth="1"/>
    <col min="5381" max="5381" width="12.36328125" style="8" customWidth="1"/>
    <col min="5382" max="5382" width="12.54296875" style="8" customWidth="1"/>
    <col min="5383" max="5383" width="8.90625" style="8"/>
    <col min="5384" max="5384" width="12.54296875" style="8" customWidth="1"/>
    <col min="5385" max="5385" width="16" style="8" bestFit="1" customWidth="1"/>
    <col min="5386" max="5386" width="12.90625" style="8" bestFit="1" customWidth="1"/>
    <col min="5387" max="5632" width="8.90625" style="8"/>
    <col min="5633" max="5633" width="10.08984375" style="8" bestFit="1" customWidth="1"/>
    <col min="5634" max="5634" width="13.08984375" style="8" customWidth="1"/>
    <col min="5635" max="5635" width="5" style="8" customWidth="1"/>
    <col min="5636" max="5636" width="50.6328125" style="8" customWidth="1"/>
    <col min="5637" max="5637" width="12.36328125" style="8" customWidth="1"/>
    <col min="5638" max="5638" width="12.54296875" style="8" customWidth="1"/>
    <col min="5639" max="5639" width="8.90625" style="8"/>
    <col min="5640" max="5640" width="12.54296875" style="8" customWidth="1"/>
    <col min="5641" max="5641" width="16" style="8" bestFit="1" customWidth="1"/>
    <col min="5642" max="5642" width="12.90625" style="8" bestFit="1" customWidth="1"/>
    <col min="5643" max="5888" width="8.90625" style="8"/>
    <col min="5889" max="5889" width="10.08984375" style="8" bestFit="1" customWidth="1"/>
    <col min="5890" max="5890" width="13.08984375" style="8" customWidth="1"/>
    <col min="5891" max="5891" width="5" style="8" customWidth="1"/>
    <col min="5892" max="5892" width="50.6328125" style="8" customWidth="1"/>
    <col min="5893" max="5893" width="12.36328125" style="8" customWidth="1"/>
    <col min="5894" max="5894" width="12.54296875" style="8" customWidth="1"/>
    <col min="5895" max="5895" width="8.90625" style="8"/>
    <col min="5896" max="5896" width="12.54296875" style="8" customWidth="1"/>
    <col min="5897" max="5897" width="16" style="8" bestFit="1" customWidth="1"/>
    <col min="5898" max="5898" width="12.90625" style="8" bestFit="1" customWidth="1"/>
    <col min="5899" max="6144" width="8.90625" style="8"/>
    <col min="6145" max="6145" width="10.08984375" style="8" bestFit="1" customWidth="1"/>
    <col min="6146" max="6146" width="13.08984375" style="8" customWidth="1"/>
    <col min="6147" max="6147" width="5" style="8" customWidth="1"/>
    <col min="6148" max="6148" width="50.6328125" style="8" customWidth="1"/>
    <col min="6149" max="6149" width="12.36328125" style="8" customWidth="1"/>
    <col min="6150" max="6150" width="12.54296875" style="8" customWidth="1"/>
    <col min="6151" max="6151" width="8.90625" style="8"/>
    <col min="6152" max="6152" width="12.54296875" style="8" customWidth="1"/>
    <col min="6153" max="6153" width="16" style="8" bestFit="1" customWidth="1"/>
    <col min="6154" max="6154" width="12.90625" style="8" bestFit="1" customWidth="1"/>
    <col min="6155" max="6400" width="8.90625" style="8"/>
    <col min="6401" max="6401" width="10.08984375" style="8" bestFit="1" customWidth="1"/>
    <col min="6402" max="6402" width="13.08984375" style="8" customWidth="1"/>
    <col min="6403" max="6403" width="5" style="8" customWidth="1"/>
    <col min="6404" max="6404" width="50.6328125" style="8" customWidth="1"/>
    <col min="6405" max="6405" width="12.36328125" style="8" customWidth="1"/>
    <col min="6406" max="6406" width="12.54296875" style="8" customWidth="1"/>
    <col min="6407" max="6407" width="8.90625" style="8"/>
    <col min="6408" max="6408" width="12.54296875" style="8" customWidth="1"/>
    <col min="6409" max="6409" width="16" style="8" bestFit="1" customWidth="1"/>
    <col min="6410" max="6410" width="12.90625" style="8" bestFit="1" customWidth="1"/>
    <col min="6411" max="6656" width="8.90625" style="8"/>
    <col min="6657" max="6657" width="10.08984375" style="8" bestFit="1" customWidth="1"/>
    <col min="6658" max="6658" width="13.08984375" style="8" customWidth="1"/>
    <col min="6659" max="6659" width="5" style="8" customWidth="1"/>
    <col min="6660" max="6660" width="50.6328125" style="8" customWidth="1"/>
    <col min="6661" max="6661" width="12.36328125" style="8" customWidth="1"/>
    <col min="6662" max="6662" width="12.54296875" style="8" customWidth="1"/>
    <col min="6663" max="6663" width="8.90625" style="8"/>
    <col min="6664" max="6664" width="12.54296875" style="8" customWidth="1"/>
    <col min="6665" max="6665" width="16" style="8" bestFit="1" customWidth="1"/>
    <col min="6666" max="6666" width="12.90625" style="8" bestFit="1" customWidth="1"/>
    <col min="6667" max="6912" width="8.90625" style="8"/>
    <col min="6913" max="6913" width="10.08984375" style="8" bestFit="1" customWidth="1"/>
    <col min="6914" max="6914" width="13.08984375" style="8" customWidth="1"/>
    <col min="6915" max="6915" width="5" style="8" customWidth="1"/>
    <col min="6916" max="6916" width="50.6328125" style="8" customWidth="1"/>
    <col min="6917" max="6917" width="12.36328125" style="8" customWidth="1"/>
    <col min="6918" max="6918" width="12.54296875" style="8" customWidth="1"/>
    <col min="6919" max="6919" width="8.90625" style="8"/>
    <col min="6920" max="6920" width="12.54296875" style="8" customWidth="1"/>
    <col min="6921" max="6921" width="16" style="8" bestFit="1" customWidth="1"/>
    <col min="6922" max="6922" width="12.90625" style="8" bestFit="1" customWidth="1"/>
    <col min="6923" max="7168" width="8.90625" style="8"/>
    <col min="7169" max="7169" width="10.08984375" style="8" bestFit="1" customWidth="1"/>
    <col min="7170" max="7170" width="13.08984375" style="8" customWidth="1"/>
    <col min="7171" max="7171" width="5" style="8" customWidth="1"/>
    <col min="7172" max="7172" width="50.6328125" style="8" customWidth="1"/>
    <col min="7173" max="7173" width="12.36328125" style="8" customWidth="1"/>
    <col min="7174" max="7174" width="12.54296875" style="8" customWidth="1"/>
    <col min="7175" max="7175" width="8.90625" style="8"/>
    <col min="7176" max="7176" width="12.54296875" style="8" customWidth="1"/>
    <col min="7177" max="7177" width="16" style="8" bestFit="1" customWidth="1"/>
    <col min="7178" max="7178" width="12.90625" style="8" bestFit="1" customWidth="1"/>
    <col min="7179" max="7424" width="8.90625" style="8"/>
    <col min="7425" max="7425" width="10.08984375" style="8" bestFit="1" customWidth="1"/>
    <col min="7426" max="7426" width="13.08984375" style="8" customWidth="1"/>
    <col min="7427" max="7427" width="5" style="8" customWidth="1"/>
    <col min="7428" max="7428" width="50.6328125" style="8" customWidth="1"/>
    <col min="7429" max="7429" width="12.36328125" style="8" customWidth="1"/>
    <col min="7430" max="7430" width="12.54296875" style="8" customWidth="1"/>
    <col min="7431" max="7431" width="8.90625" style="8"/>
    <col min="7432" max="7432" width="12.54296875" style="8" customWidth="1"/>
    <col min="7433" max="7433" width="16" style="8" bestFit="1" customWidth="1"/>
    <col min="7434" max="7434" width="12.90625" style="8" bestFit="1" customWidth="1"/>
    <col min="7435" max="7680" width="8.90625" style="8"/>
    <col min="7681" max="7681" width="10.08984375" style="8" bestFit="1" customWidth="1"/>
    <col min="7682" max="7682" width="13.08984375" style="8" customWidth="1"/>
    <col min="7683" max="7683" width="5" style="8" customWidth="1"/>
    <col min="7684" max="7684" width="50.6328125" style="8" customWidth="1"/>
    <col min="7685" max="7685" width="12.36328125" style="8" customWidth="1"/>
    <col min="7686" max="7686" width="12.54296875" style="8" customWidth="1"/>
    <col min="7687" max="7687" width="8.90625" style="8"/>
    <col min="7688" max="7688" width="12.54296875" style="8" customWidth="1"/>
    <col min="7689" max="7689" width="16" style="8" bestFit="1" customWidth="1"/>
    <col min="7690" max="7690" width="12.90625" style="8" bestFit="1" customWidth="1"/>
    <col min="7691" max="7936" width="8.90625" style="8"/>
    <col min="7937" max="7937" width="10.08984375" style="8" bestFit="1" customWidth="1"/>
    <col min="7938" max="7938" width="13.08984375" style="8" customWidth="1"/>
    <col min="7939" max="7939" width="5" style="8" customWidth="1"/>
    <col min="7940" max="7940" width="50.6328125" style="8" customWidth="1"/>
    <col min="7941" max="7941" width="12.36328125" style="8" customWidth="1"/>
    <col min="7942" max="7942" width="12.54296875" style="8" customWidth="1"/>
    <col min="7943" max="7943" width="8.90625" style="8"/>
    <col min="7944" max="7944" width="12.54296875" style="8" customWidth="1"/>
    <col min="7945" max="7945" width="16" style="8" bestFit="1" customWidth="1"/>
    <col min="7946" max="7946" width="12.90625" style="8" bestFit="1" customWidth="1"/>
    <col min="7947" max="8192" width="8.90625" style="8"/>
    <col min="8193" max="8193" width="10.08984375" style="8" bestFit="1" customWidth="1"/>
    <col min="8194" max="8194" width="13.08984375" style="8" customWidth="1"/>
    <col min="8195" max="8195" width="5" style="8" customWidth="1"/>
    <col min="8196" max="8196" width="50.6328125" style="8" customWidth="1"/>
    <col min="8197" max="8197" width="12.36328125" style="8" customWidth="1"/>
    <col min="8198" max="8198" width="12.54296875" style="8" customWidth="1"/>
    <col min="8199" max="8199" width="8.90625" style="8"/>
    <col min="8200" max="8200" width="12.54296875" style="8" customWidth="1"/>
    <col min="8201" max="8201" width="16" style="8" bestFit="1" customWidth="1"/>
    <col min="8202" max="8202" width="12.90625" style="8" bestFit="1" customWidth="1"/>
    <col min="8203" max="8448" width="8.90625" style="8"/>
    <col min="8449" max="8449" width="10.08984375" style="8" bestFit="1" customWidth="1"/>
    <col min="8450" max="8450" width="13.08984375" style="8" customWidth="1"/>
    <col min="8451" max="8451" width="5" style="8" customWidth="1"/>
    <col min="8452" max="8452" width="50.6328125" style="8" customWidth="1"/>
    <col min="8453" max="8453" width="12.36328125" style="8" customWidth="1"/>
    <col min="8454" max="8454" width="12.54296875" style="8" customWidth="1"/>
    <col min="8455" max="8455" width="8.90625" style="8"/>
    <col min="8456" max="8456" width="12.54296875" style="8" customWidth="1"/>
    <col min="8457" max="8457" width="16" style="8" bestFit="1" customWidth="1"/>
    <col min="8458" max="8458" width="12.90625" style="8" bestFit="1" customWidth="1"/>
    <col min="8459" max="8704" width="8.90625" style="8"/>
    <col min="8705" max="8705" width="10.08984375" style="8" bestFit="1" customWidth="1"/>
    <col min="8706" max="8706" width="13.08984375" style="8" customWidth="1"/>
    <col min="8707" max="8707" width="5" style="8" customWidth="1"/>
    <col min="8708" max="8708" width="50.6328125" style="8" customWidth="1"/>
    <col min="8709" max="8709" width="12.36328125" style="8" customWidth="1"/>
    <col min="8710" max="8710" width="12.54296875" style="8" customWidth="1"/>
    <col min="8711" max="8711" width="8.90625" style="8"/>
    <col min="8712" max="8712" width="12.54296875" style="8" customWidth="1"/>
    <col min="8713" max="8713" width="16" style="8" bestFit="1" customWidth="1"/>
    <col min="8714" max="8714" width="12.90625" style="8" bestFit="1" customWidth="1"/>
    <col min="8715" max="8960" width="8.90625" style="8"/>
    <col min="8961" max="8961" width="10.08984375" style="8" bestFit="1" customWidth="1"/>
    <col min="8962" max="8962" width="13.08984375" style="8" customWidth="1"/>
    <col min="8963" max="8963" width="5" style="8" customWidth="1"/>
    <col min="8964" max="8964" width="50.6328125" style="8" customWidth="1"/>
    <col min="8965" max="8965" width="12.36328125" style="8" customWidth="1"/>
    <col min="8966" max="8966" width="12.54296875" style="8" customWidth="1"/>
    <col min="8967" max="8967" width="8.90625" style="8"/>
    <col min="8968" max="8968" width="12.54296875" style="8" customWidth="1"/>
    <col min="8969" max="8969" width="16" style="8" bestFit="1" customWidth="1"/>
    <col min="8970" max="8970" width="12.90625" style="8" bestFit="1" customWidth="1"/>
    <col min="8971" max="9216" width="8.90625" style="8"/>
    <col min="9217" max="9217" width="10.08984375" style="8" bestFit="1" customWidth="1"/>
    <col min="9218" max="9218" width="13.08984375" style="8" customWidth="1"/>
    <col min="9219" max="9219" width="5" style="8" customWidth="1"/>
    <col min="9220" max="9220" width="50.6328125" style="8" customWidth="1"/>
    <col min="9221" max="9221" width="12.36328125" style="8" customWidth="1"/>
    <col min="9222" max="9222" width="12.54296875" style="8" customWidth="1"/>
    <col min="9223" max="9223" width="8.90625" style="8"/>
    <col min="9224" max="9224" width="12.54296875" style="8" customWidth="1"/>
    <col min="9225" max="9225" width="16" style="8" bestFit="1" customWidth="1"/>
    <col min="9226" max="9226" width="12.90625" style="8" bestFit="1" customWidth="1"/>
    <col min="9227" max="9472" width="8.90625" style="8"/>
    <col min="9473" max="9473" width="10.08984375" style="8" bestFit="1" customWidth="1"/>
    <col min="9474" max="9474" width="13.08984375" style="8" customWidth="1"/>
    <col min="9475" max="9475" width="5" style="8" customWidth="1"/>
    <col min="9476" max="9476" width="50.6328125" style="8" customWidth="1"/>
    <col min="9477" max="9477" width="12.36328125" style="8" customWidth="1"/>
    <col min="9478" max="9478" width="12.54296875" style="8" customWidth="1"/>
    <col min="9479" max="9479" width="8.90625" style="8"/>
    <col min="9480" max="9480" width="12.54296875" style="8" customWidth="1"/>
    <col min="9481" max="9481" width="16" style="8" bestFit="1" customWidth="1"/>
    <col min="9482" max="9482" width="12.90625" style="8" bestFit="1" customWidth="1"/>
    <col min="9483" max="9728" width="8.90625" style="8"/>
    <col min="9729" max="9729" width="10.08984375" style="8" bestFit="1" customWidth="1"/>
    <col min="9730" max="9730" width="13.08984375" style="8" customWidth="1"/>
    <col min="9731" max="9731" width="5" style="8" customWidth="1"/>
    <col min="9732" max="9732" width="50.6328125" style="8" customWidth="1"/>
    <col min="9733" max="9733" width="12.36328125" style="8" customWidth="1"/>
    <col min="9734" max="9734" width="12.54296875" style="8" customWidth="1"/>
    <col min="9735" max="9735" width="8.90625" style="8"/>
    <col min="9736" max="9736" width="12.54296875" style="8" customWidth="1"/>
    <col min="9737" max="9737" width="16" style="8" bestFit="1" customWidth="1"/>
    <col min="9738" max="9738" width="12.90625" style="8" bestFit="1" customWidth="1"/>
    <col min="9739" max="9984" width="8.90625" style="8"/>
    <col min="9985" max="9985" width="10.08984375" style="8" bestFit="1" customWidth="1"/>
    <col min="9986" max="9986" width="13.08984375" style="8" customWidth="1"/>
    <col min="9987" max="9987" width="5" style="8" customWidth="1"/>
    <col min="9988" max="9988" width="50.6328125" style="8" customWidth="1"/>
    <col min="9989" max="9989" width="12.36328125" style="8" customWidth="1"/>
    <col min="9990" max="9990" width="12.54296875" style="8" customWidth="1"/>
    <col min="9991" max="9991" width="8.90625" style="8"/>
    <col min="9992" max="9992" width="12.54296875" style="8" customWidth="1"/>
    <col min="9993" max="9993" width="16" style="8" bestFit="1" customWidth="1"/>
    <col min="9994" max="9994" width="12.90625" style="8" bestFit="1" customWidth="1"/>
    <col min="9995" max="10240" width="8.90625" style="8"/>
    <col min="10241" max="10241" width="10.08984375" style="8" bestFit="1" customWidth="1"/>
    <col min="10242" max="10242" width="13.08984375" style="8" customWidth="1"/>
    <col min="10243" max="10243" width="5" style="8" customWidth="1"/>
    <col min="10244" max="10244" width="50.6328125" style="8" customWidth="1"/>
    <col min="10245" max="10245" width="12.36328125" style="8" customWidth="1"/>
    <col min="10246" max="10246" width="12.54296875" style="8" customWidth="1"/>
    <col min="10247" max="10247" width="8.90625" style="8"/>
    <col min="10248" max="10248" width="12.54296875" style="8" customWidth="1"/>
    <col min="10249" max="10249" width="16" style="8" bestFit="1" customWidth="1"/>
    <col min="10250" max="10250" width="12.90625" style="8" bestFit="1" customWidth="1"/>
    <col min="10251" max="10496" width="8.90625" style="8"/>
    <col min="10497" max="10497" width="10.08984375" style="8" bestFit="1" customWidth="1"/>
    <col min="10498" max="10498" width="13.08984375" style="8" customWidth="1"/>
    <col min="10499" max="10499" width="5" style="8" customWidth="1"/>
    <col min="10500" max="10500" width="50.6328125" style="8" customWidth="1"/>
    <col min="10501" max="10501" width="12.36328125" style="8" customWidth="1"/>
    <col min="10502" max="10502" width="12.54296875" style="8" customWidth="1"/>
    <col min="10503" max="10503" width="8.90625" style="8"/>
    <col min="10504" max="10504" width="12.54296875" style="8" customWidth="1"/>
    <col min="10505" max="10505" width="16" style="8" bestFit="1" customWidth="1"/>
    <col min="10506" max="10506" width="12.90625" style="8" bestFit="1" customWidth="1"/>
    <col min="10507" max="10752" width="8.90625" style="8"/>
    <col min="10753" max="10753" width="10.08984375" style="8" bestFit="1" customWidth="1"/>
    <col min="10754" max="10754" width="13.08984375" style="8" customWidth="1"/>
    <col min="10755" max="10755" width="5" style="8" customWidth="1"/>
    <col min="10756" max="10756" width="50.6328125" style="8" customWidth="1"/>
    <col min="10757" max="10757" width="12.36328125" style="8" customWidth="1"/>
    <col min="10758" max="10758" width="12.54296875" style="8" customWidth="1"/>
    <col min="10759" max="10759" width="8.90625" style="8"/>
    <col min="10760" max="10760" width="12.54296875" style="8" customWidth="1"/>
    <col min="10761" max="10761" width="16" style="8" bestFit="1" customWidth="1"/>
    <col min="10762" max="10762" width="12.90625" style="8" bestFit="1" customWidth="1"/>
    <col min="10763" max="11008" width="8.90625" style="8"/>
    <col min="11009" max="11009" width="10.08984375" style="8" bestFit="1" customWidth="1"/>
    <col min="11010" max="11010" width="13.08984375" style="8" customWidth="1"/>
    <col min="11011" max="11011" width="5" style="8" customWidth="1"/>
    <col min="11012" max="11012" width="50.6328125" style="8" customWidth="1"/>
    <col min="11013" max="11013" width="12.36328125" style="8" customWidth="1"/>
    <col min="11014" max="11014" width="12.54296875" style="8" customWidth="1"/>
    <col min="11015" max="11015" width="8.90625" style="8"/>
    <col min="11016" max="11016" width="12.54296875" style="8" customWidth="1"/>
    <col min="11017" max="11017" width="16" style="8" bestFit="1" customWidth="1"/>
    <col min="11018" max="11018" width="12.90625" style="8" bestFit="1" customWidth="1"/>
    <col min="11019" max="11264" width="8.90625" style="8"/>
    <col min="11265" max="11265" width="10.08984375" style="8" bestFit="1" customWidth="1"/>
    <col min="11266" max="11266" width="13.08984375" style="8" customWidth="1"/>
    <col min="11267" max="11267" width="5" style="8" customWidth="1"/>
    <col min="11268" max="11268" width="50.6328125" style="8" customWidth="1"/>
    <col min="11269" max="11269" width="12.36328125" style="8" customWidth="1"/>
    <col min="11270" max="11270" width="12.54296875" style="8" customWidth="1"/>
    <col min="11271" max="11271" width="8.90625" style="8"/>
    <col min="11272" max="11272" width="12.54296875" style="8" customWidth="1"/>
    <col min="11273" max="11273" width="16" style="8" bestFit="1" customWidth="1"/>
    <col min="11274" max="11274" width="12.90625" style="8" bestFit="1" customWidth="1"/>
    <col min="11275" max="11520" width="8.90625" style="8"/>
    <col min="11521" max="11521" width="10.08984375" style="8" bestFit="1" customWidth="1"/>
    <col min="11522" max="11522" width="13.08984375" style="8" customWidth="1"/>
    <col min="11523" max="11523" width="5" style="8" customWidth="1"/>
    <col min="11524" max="11524" width="50.6328125" style="8" customWidth="1"/>
    <col min="11525" max="11525" width="12.36328125" style="8" customWidth="1"/>
    <col min="11526" max="11526" width="12.54296875" style="8" customWidth="1"/>
    <col min="11527" max="11527" width="8.90625" style="8"/>
    <col min="11528" max="11528" width="12.54296875" style="8" customWidth="1"/>
    <col min="11529" max="11529" width="16" style="8" bestFit="1" customWidth="1"/>
    <col min="11530" max="11530" width="12.90625" style="8" bestFit="1" customWidth="1"/>
    <col min="11531" max="11776" width="8.90625" style="8"/>
    <col min="11777" max="11777" width="10.08984375" style="8" bestFit="1" customWidth="1"/>
    <col min="11778" max="11778" width="13.08984375" style="8" customWidth="1"/>
    <col min="11779" max="11779" width="5" style="8" customWidth="1"/>
    <col min="11780" max="11780" width="50.6328125" style="8" customWidth="1"/>
    <col min="11781" max="11781" width="12.36328125" style="8" customWidth="1"/>
    <col min="11782" max="11782" width="12.54296875" style="8" customWidth="1"/>
    <col min="11783" max="11783" width="8.90625" style="8"/>
    <col min="11784" max="11784" width="12.54296875" style="8" customWidth="1"/>
    <col min="11785" max="11785" width="16" style="8" bestFit="1" customWidth="1"/>
    <col min="11786" max="11786" width="12.90625" style="8" bestFit="1" customWidth="1"/>
    <col min="11787" max="12032" width="8.90625" style="8"/>
    <col min="12033" max="12033" width="10.08984375" style="8" bestFit="1" customWidth="1"/>
    <col min="12034" max="12034" width="13.08984375" style="8" customWidth="1"/>
    <col min="12035" max="12035" width="5" style="8" customWidth="1"/>
    <col min="12036" max="12036" width="50.6328125" style="8" customWidth="1"/>
    <col min="12037" max="12037" width="12.36328125" style="8" customWidth="1"/>
    <col min="12038" max="12038" width="12.54296875" style="8" customWidth="1"/>
    <col min="12039" max="12039" width="8.90625" style="8"/>
    <col min="12040" max="12040" width="12.54296875" style="8" customWidth="1"/>
    <col min="12041" max="12041" width="16" style="8" bestFit="1" customWidth="1"/>
    <col min="12042" max="12042" width="12.90625" style="8" bestFit="1" customWidth="1"/>
    <col min="12043" max="12288" width="8.90625" style="8"/>
    <col min="12289" max="12289" width="10.08984375" style="8" bestFit="1" customWidth="1"/>
    <col min="12290" max="12290" width="13.08984375" style="8" customWidth="1"/>
    <col min="12291" max="12291" width="5" style="8" customWidth="1"/>
    <col min="12292" max="12292" width="50.6328125" style="8" customWidth="1"/>
    <col min="12293" max="12293" width="12.36328125" style="8" customWidth="1"/>
    <col min="12294" max="12294" width="12.54296875" style="8" customWidth="1"/>
    <col min="12295" max="12295" width="8.90625" style="8"/>
    <col min="12296" max="12296" width="12.54296875" style="8" customWidth="1"/>
    <col min="12297" max="12297" width="16" style="8" bestFit="1" customWidth="1"/>
    <col min="12298" max="12298" width="12.90625" style="8" bestFit="1" customWidth="1"/>
    <col min="12299" max="12544" width="8.90625" style="8"/>
    <col min="12545" max="12545" width="10.08984375" style="8" bestFit="1" customWidth="1"/>
    <col min="12546" max="12546" width="13.08984375" style="8" customWidth="1"/>
    <col min="12547" max="12547" width="5" style="8" customWidth="1"/>
    <col min="12548" max="12548" width="50.6328125" style="8" customWidth="1"/>
    <col min="12549" max="12549" width="12.36328125" style="8" customWidth="1"/>
    <col min="12550" max="12550" width="12.54296875" style="8" customWidth="1"/>
    <col min="12551" max="12551" width="8.90625" style="8"/>
    <col min="12552" max="12552" width="12.54296875" style="8" customWidth="1"/>
    <col min="12553" max="12553" width="16" style="8" bestFit="1" customWidth="1"/>
    <col min="12554" max="12554" width="12.90625" style="8" bestFit="1" customWidth="1"/>
    <col min="12555" max="12800" width="8.90625" style="8"/>
    <col min="12801" max="12801" width="10.08984375" style="8" bestFit="1" customWidth="1"/>
    <col min="12802" max="12802" width="13.08984375" style="8" customWidth="1"/>
    <col min="12803" max="12803" width="5" style="8" customWidth="1"/>
    <col min="12804" max="12804" width="50.6328125" style="8" customWidth="1"/>
    <col min="12805" max="12805" width="12.36328125" style="8" customWidth="1"/>
    <col min="12806" max="12806" width="12.54296875" style="8" customWidth="1"/>
    <col min="12807" max="12807" width="8.90625" style="8"/>
    <col min="12808" max="12808" width="12.54296875" style="8" customWidth="1"/>
    <col min="12809" max="12809" width="16" style="8" bestFit="1" customWidth="1"/>
    <col min="12810" max="12810" width="12.90625" style="8" bestFit="1" customWidth="1"/>
    <col min="12811" max="13056" width="8.90625" style="8"/>
    <col min="13057" max="13057" width="10.08984375" style="8" bestFit="1" customWidth="1"/>
    <col min="13058" max="13058" width="13.08984375" style="8" customWidth="1"/>
    <col min="13059" max="13059" width="5" style="8" customWidth="1"/>
    <col min="13060" max="13060" width="50.6328125" style="8" customWidth="1"/>
    <col min="13061" max="13061" width="12.36328125" style="8" customWidth="1"/>
    <col min="13062" max="13062" width="12.54296875" style="8" customWidth="1"/>
    <col min="13063" max="13063" width="8.90625" style="8"/>
    <col min="13064" max="13064" width="12.54296875" style="8" customWidth="1"/>
    <col min="13065" max="13065" width="16" style="8" bestFit="1" customWidth="1"/>
    <col min="13066" max="13066" width="12.90625" style="8" bestFit="1" customWidth="1"/>
    <col min="13067" max="13312" width="8.90625" style="8"/>
    <col min="13313" max="13313" width="10.08984375" style="8" bestFit="1" customWidth="1"/>
    <col min="13314" max="13314" width="13.08984375" style="8" customWidth="1"/>
    <col min="13315" max="13315" width="5" style="8" customWidth="1"/>
    <col min="13316" max="13316" width="50.6328125" style="8" customWidth="1"/>
    <col min="13317" max="13317" width="12.36328125" style="8" customWidth="1"/>
    <col min="13318" max="13318" width="12.54296875" style="8" customWidth="1"/>
    <col min="13319" max="13319" width="8.90625" style="8"/>
    <col min="13320" max="13320" width="12.54296875" style="8" customWidth="1"/>
    <col min="13321" max="13321" width="16" style="8" bestFit="1" customWidth="1"/>
    <col min="13322" max="13322" width="12.90625" style="8" bestFit="1" customWidth="1"/>
    <col min="13323" max="13568" width="8.90625" style="8"/>
    <col min="13569" max="13569" width="10.08984375" style="8" bestFit="1" customWidth="1"/>
    <col min="13570" max="13570" width="13.08984375" style="8" customWidth="1"/>
    <col min="13571" max="13571" width="5" style="8" customWidth="1"/>
    <col min="13572" max="13572" width="50.6328125" style="8" customWidth="1"/>
    <col min="13573" max="13573" width="12.36328125" style="8" customWidth="1"/>
    <col min="13574" max="13574" width="12.54296875" style="8" customWidth="1"/>
    <col min="13575" max="13575" width="8.90625" style="8"/>
    <col min="13576" max="13576" width="12.54296875" style="8" customWidth="1"/>
    <col min="13577" max="13577" width="16" style="8" bestFit="1" customWidth="1"/>
    <col min="13578" max="13578" width="12.90625" style="8" bestFit="1" customWidth="1"/>
    <col min="13579" max="13824" width="8.90625" style="8"/>
    <col min="13825" max="13825" width="10.08984375" style="8" bestFit="1" customWidth="1"/>
    <col min="13826" max="13826" width="13.08984375" style="8" customWidth="1"/>
    <col min="13827" max="13827" width="5" style="8" customWidth="1"/>
    <col min="13828" max="13828" width="50.6328125" style="8" customWidth="1"/>
    <col min="13829" max="13829" width="12.36328125" style="8" customWidth="1"/>
    <col min="13830" max="13830" width="12.54296875" style="8" customWidth="1"/>
    <col min="13831" max="13831" width="8.90625" style="8"/>
    <col min="13832" max="13832" width="12.54296875" style="8" customWidth="1"/>
    <col min="13833" max="13833" width="16" style="8" bestFit="1" customWidth="1"/>
    <col min="13834" max="13834" width="12.90625" style="8" bestFit="1" customWidth="1"/>
    <col min="13835" max="14080" width="8.90625" style="8"/>
    <col min="14081" max="14081" width="10.08984375" style="8" bestFit="1" customWidth="1"/>
    <col min="14082" max="14082" width="13.08984375" style="8" customWidth="1"/>
    <col min="14083" max="14083" width="5" style="8" customWidth="1"/>
    <col min="14084" max="14084" width="50.6328125" style="8" customWidth="1"/>
    <col min="14085" max="14085" width="12.36328125" style="8" customWidth="1"/>
    <col min="14086" max="14086" width="12.54296875" style="8" customWidth="1"/>
    <col min="14087" max="14087" width="8.90625" style="8"/>
    <col min="14088" max="14088" width="12.54296875" style="8" customWidth="1"/>
    <col min="14089" max="14089" width="16" style="8" bestFit="1" customWidth="1"/>
    <col min="14090" max="14090" width="12.90625" style="8" bestFit="1" customWidth="1"/>
    <col min="14091" max="14336" width="8.90625" style="8"/>
    <col min="14337" max="14337" width="10.08984375" style="8" bestFit="1" customWidth="1"/>
    <col min="14338" max="14338" width="13.08984375" style="8" customWidth="1"/>
    <col min="14339" max="14339" width="5" style="8" customWidth="1"/>
    <col min="14340" max="14340" width="50.6328125" style="8" customWidth="1"/>
    <col min="14341" max="14341" width="12.36328125" style="8" customWidth="1"/>
    <col min="14342" max="14342" width="12.54296875" style="8" customWidth="1"/>
    <col min="14343" max="14343" width="8.90625" style="8"/>
    <col min="14344" max="14344" width="12.54296875" style="8" customWidth="1"/>
    <col min="14345" max="14345" width="16" style="8" bestFit="1" customWidth="1"/>
    <col min="14346" max="14346" width="12.90625" style="8" bestFit="1" customWidth="1"/>
    <col min="14347" max="14592" width="8.90625" style="8"/>
    <col min="14593" max="14593" width="10.08984375" style="8" bestFit="1" customWidth="1"/>
    <col min="14594" max="14594" width="13.08984375" style="8" customWidth="1"/>
    <col min="14595" max="14595" width="5" style="8" customWidth="1"/>
    <col min="14596" max="14596" width="50.6328125" style="8" customWidth="1"/>
    <col min="14597" max="14597" width="12.36328125" style="8" customWidth="1"/>
    <col min="14598" max="14598" width="12.54296875" style="8" customWidth="1"/>
    <col min="14599" max="14599" width="8.90625" style="8"/>
    <col min="14600" max="14600" width="12.54296875" style="8" customWidth="1"/>
    <col min="14601" max="14601" width="16" style="8" bestFit="1" customWidth="1"/>
    <col min="14602" max="14602" width="12.90625" style="8" bestFit="1" customWidth="1"/>
    <col min="14603" max="14848" width="8.90625" style="8"/>
    <col min="14849" max="14849" width="10.08984375" style="8" bestFit="1" customWidth="1"/>
    <col min="14850" max="14850" width="13.08984375" style="8" customWidth="1"/>
    <col min="14851" max="14851" width="5" style="8" customWidth="1"/>
    <col min="14852" max="14852" width="50.6328125" style="8" customWidth="1"/>
    <col min="14853" max="14853" width="12.36328125" style="8" customWidth="1"/>
    <col min="14854" max="14854" width="12.54296875" style="8" customWidth="1"/>
    <col min="14855" max="14855" width="8.90625" style="8"/>
    <col min="14856" max="14856" width="12.54296875" style="8" customWidth="1"/>
    <col min="14857" max="14857" width="16" style="8" bestFit="1" customWidth="1"/>
    <col min="14858" max="14858" width="12.90625" style="8" bestFit="1" customWidth="1"/>
    <col min="14859" max="15104" width="8.90625" style="8"/>
    <col min="15105" max="15105" width="10.08984375" style="8" bestFit="1" customWidth="1"/>
    <col min="15106" max="15106" width="13.08984375" style="8" customWidth="1"/>
    <col min="15107" max="15107" width="5" style="8" customWidth="1"/>
    <col min="15108" max="15108" width="50.6328125" style="8" customWidth="1"/>
    <col min="15109" max="15109" width="12.36328125" style="8" customWidth="1"/>
    <col min="15110" max="15110" width="12.54296875" style="8" customWidth="1"/>
    <col min="15111" max="15111" width="8.90625" style="8"/>
    <col min="15112" max="15112" width="12.54296875" style="8" customWidth="1"/>
    <col min="15113" max="15113" width="16" style="8" bestFit="1" customWidth="1"/>
    <col min="15114" max="15114" width="12.90625" style="8" bestFit="1" customWidth="1"/>
    <col min="15115" max="15360" width="8.90625" style="8"/>
    <col min="15361" max="15361" width="10.08984375" style="8" bestFit="1" customWidth="1"/>
    <col min="15362" max="15362" width="13.08984375" style="8" customWidth="1"/>
    <col min="15363" max="15363" width="5" style="8" customWidth="1"/>
    <col min="15364" max="15364" width="50.6328125" style="8" customWidth="1"/>
    <col min="15365" max="15365" width="12.36328125" style="8" customWidth="1"/>
    <col min="15366" max="15366" width="12.54296875" style="8" customWidth="1"/>
    <col min="15367" max="15367" width="8.90625" style="8"/>
    <col min="15368" max="15368" width="12.54296875" style="8" customWidth="1"/>
    <col min="15369" max="15369" width="16" style="8" bestFit="1" customWidth="1"/>
    <col min="15370" max="15370" width="12.90625" style="8" bestFit="1" customWidth="1"/>
    <col min="15371" max="15616" width="8.90625" style="8"/>
    <col min="15617" max="15617" width="10.08984375" style="8" bestFit="1" customWidth="1"/>
    <col min="15618" max="15618" width="13.08984375" style="8" customWidth="1"/>
    <col min="15619" max="15619" width="5" style="8" customWidth="1"/>
    <col min="15620" max="15620" width="50.6328125" style="8" customWidth="1"/>
    <col min="15621" max="15621" width="12.36328125" style="8" customWidth="1"/>
    <col min="15622" max="15622" width="12.54296875" style="8" customWidth="1"/>
    <col min="15623" max="15623" width="8.90625" style="8"/>
    <col min="15624" max="15624" width="12.54296875" style="8" customWidth="1"/>
    <col min="15625" max="15625" width="16" style="8" bestFit="1" customWidth="1"/>
    <col min="15626" max="15626" width="12.90625" style="8" bestFit="1" customWidth="1"/>
    <col min="15627" max="15872" width="8.90625" style="8"/>
    <col min="15873" max="15873" width="10.08984375" style="8" bestFit="1" customWidth="1"/>
    <col min="15874" max="15874" width="13.08984375" style="8" customWidth="1"/>
    <col min="15875" max="15875" width="5" style="8" customWidth="1"/>
    <col min="15876" max="15876" width="50.6328125" style="8" customWidth="1"/>
    <col min="15877" max="15877" width="12.36328125" style="8" customWidth="1"/>
    <col min="15878" max="15878" width="12.54296875" style="8" customWidth="1"/>
    <col min="15879" max="15879" width="8.90625" style="8"/>
    <col min="15880" max="15880" width="12.54296875" style="8" customWidth="1"/>
    <col min="15881" max="15881" width="16" style="8" bestFit="1" customWidth="1"/>
    <col min="15882" max="15882" width="12.90625" style="8" bestFit="1" customWidth="1"/>
    <col min="15883" max="16128" width="8.90625" style="8"/>
    <col min="16129" max="16129" width="10.08984375" style="8" bestFit="1" customWidth="1"/>
    <col min="16130" max="16130" width="13.08984375" style="8" customWidth="1"/>
    <col min="16131" max="16131" width="5" style="8" customWidth="1"/>
    <col min="16132" max="16132" width="50.6328125" style="8" customWidth="1"/>
    <col min="16133" max="16133" width="12.36328125" style="8" customWidth="1"/>
    <col min="16134" max="16134" width="12.54296875" style="8" customWidth="1"/>
    <col min="16135" max="16135" width="8.90625" style="8"/>
    <col min="16136" max="16136" width="12.54296875" style="8" customWidth="1"/>
    <col min="16137" max="16137" width="16" style="8" bestFit="1" customWidth="1"/>
    <col min="16138" max="16138" width="12.90625" style="8" bestFit="1" customWidth="1"/>
    <col min="16139" max="16384" width="8.90625" style="8"/>
  </cols>
  <sheetData>
    <row r="1" spans="1:8" ht="15" customHeight="1" x14ac:dyDescent="0.35"/>
    <row r="2" spans="1:8" ht="15" customHeight="1" x14ac:dyDescent="0.35">
      <c r="A2" s="10"/>
      <c r="C2" s="11" t="s">
        <v>17</v>
      </c>
      <c r="D2" s="12" t="s">
        <v>92</v>
      </c>
    </row>
    <row r="3" spans="1:8" ht="15" customHeight="1" x14ac:dyDescent="0.35">
      <c r="A3" s="10"/>
    </row>
    <row r="4" spans="1:8" ht="15" customHeight="1" x14ac:dyDescent="0.35">
      <c r="A4" s="10"/>
    </row>
    <row r="5" spans="1:8" ht="15" customHeight="1" x14ac:dyDescent="0.35">
      <c r="A5" s="10" t="s">
        <v>18</v>
      </c>
    </row>
    <row r="6" spans="1:8" ht="15" customHeight="1" x14ac:dyDescent="0.35"/>
    <row r="7" spans="1:8" ht="15" customHeight="1" x14ac:dyDescent="0.35">
      <c r="A7" s="13"/>
      <c r="B7" s="14"/>
      <c r="C7" s="14"/>
      <c r="D7" s="14"/>
      <c r="E7" s="13"/>
      <c r="F7" s="15"/>
      <c r="G7" s="16"/>
      <c r="H7" s="17"/>
    </row>
    <row r="8" spans="1:8" ht="15" customHeight="1" x14ac:dyDescent="0.35">
      <c r="A8" s="18" t="s">
        <v>19</v>
      </c>
      <c r="B8" s="19"/>
      <c r="C8" s="19"/>
      <c r="D8" s="19" t="s">
        <v>20</v>
      </c>
      <c r="E8" s="18" t="s">
        <v>21</v>
      </c>
      <c r="F8" s="20" t="s">
        <v>22</v>
      </c>
      <c r="G8" s="21" t="s">
        <v>23</v>
      </c>
      <c r="H8" s="22" t="s">
        <v>24</v>
      </c>
    </row>
    <row r="9" spans="1:8" ht="15" customHeight="1" x14ac:dyDescent="0.35">
      <c r="A9" s="23"/>
      <c r="B9" s="24"/>
      <c r="C9" s="24"/>
      <c r="D9" s="24"/>
      <c r="E9" s="23"/>
      <c r="F9" s="25"/>
      <c r="G9" s="26"/>
      <c r="H9" s="27"/>
    </row>
    <row r="10" spans="1:8" ht="15" customHeight="1" x14ac:dyDescent="0.35">
      <c r="A10" s="28"/>
      <c r="B10" s="29"/>
      <c r="C10" s="29"/>
      <c r="D10" s="30"/>
      <c r="E10" s="31"/>
      <c r="F10" s="32"/>
      <c r="G10" s="33"/>
      <c r="H10" s="34"/>
    </row>
    <row r="11" spans="1:8" ht="15" customHeight="1" x14ac:dyDescent="0.35">
      <c r="A11" s="35">
        <v>200</v>
      </c>
      <c r="B11" s="36" t="s">
        <v>25</v>
      </c>
      <c r="C11" s="29"/>
      <c r="D11" s="29"/>
      <c r="E11" s="35"/>
      <c r="F11" s="37"/>
      <c r="G11" s="38"/>
      <c r="H11" s="34"/>
    </row>
    <row r="12" spans="1:8" ht="15" customHeight="1" x14ac:dyDescent="0.35">
      <c r="A12" s="28"/>
      <c r="B12" s="36"/>
      <c r="C12" s="29"/>
      <c r="D12" s="29"/>
      <c r="E12" s="35"/>
      <c r="F12" s="37"/>
      <c r="G12" s="38"/>
      <c r="H12" s="34"/>
    </row>
    <row r="13" spans="1:8" ht="15" customHeight="1" x14ac:dyDescent="0.35">
      <c r="A13" s="28"/>
      <c r="B13" s="36" t="s">
        <v>26</v>
      </c>
      <c r="C13" s="29"/>
      <c r="D13" s="29"/>
      <c r="E13" s="35"/>
      <c r="F13" s="37"/>
      <c r="G13" s="38"/>
      <c r="H13" s="34"/>
    </row>
    <row r="14" spans="1:8" ht="15" customHeight="1" x14ac:dyDescent="0.35">
      <c r="A14" s="28"/>
      <c r="B14" s="39"/>
      <c r="C14" s="29"/>
      <c r="D14" s="29"/>
      <c r="E14" s="35"/>
      <c r="F14" s="37"/>
      <c r="G14" s="38"/>
      <c r="H14" s="34"/>
    </row>
    <row r="15" spans="1:8" ht="15" customHeight="1" x14ac:dyDescent="0.35">
      <c r="A15" s="28"/>
      <c r="B15" s="374" t="s">
        <v>27</v>
      </c>
      <c r="C15" s="375"/>
      <c r="D15" s="376"/>
      <c r="E15" s="35"/>
      <c r="F15" s="37"/>
      <c r="G15" s="38"/>
      <c r="H15" s="34"/>
    </row>
    <row r="16" spans="1:8" ht="15" customHeight="1" x14ac:dyDescent="0.35">
      <c r="A16" s="28"/>
      <c r="B16" s="39"/>
      <c r="C16" s="29"/>
      <c r="D16" s="29"/>
      <c r="E16" s="35"/>
      <c r="F16" s="37"/>
      <c r="G16" s="38"/>
      <c r="H16" s="34"/>
    </row>
    <row r="17" spans="1:14" ht="15" customHeight="1" x14ac:dyDescent="0.35">
      <c r="A17" s="28"/>
      <c r="B17" s="36" t="s">
        <v>28</v>
      </c>
      <c r="C17" s="29"/>
      <c r="D17" s="29"/>
      <c r="E17" s="35"/>
      <c r="F17" s="37"/>
      <c r="G17" s="38"/>
      <c r="H17" s="34"/>
    </row>
    <row r="18" spans="1:14" ht="15" customHeight="1" x14ac:dyDescent="0.35">
      <c r="A18" s="28"/>
      <c r="B18" s="40"/>
      <c r="C18" s="29"/>
      <c r="D18" s="29"/>
      <c r="E18" s="35"/>
      <c r="F18" s="37"/>
      <c r="G18" s="38"/>
      <c r="H18" s="34"/>
    </row>
    <row r="19" spans="1:14" ht="68.25" customHeight="1" x14ac:dyDescent="0.35">
      <c r="A19" s="28"/>
      <c r="B19" s="377" t="s">
        <v>29</v>
      </c>
      <c r="C19" s="378"/>
      <c r="D19" s="379"/>
      <c r="E19" s="35"/>
      <c r="F19" s="37"/>
      <c r="G19" s="38"/>
      <c r="H19" s="34"/>
    </row>
    <row r="20" spans="1:14" ht="23.25" customHeight="1" x14ac:dyDescent="0.35">
      <c r="A20" s="28"/>
      <c r="B20" s="380" t="s">
        <v>30</v>
      </c>
      <c r="C20" s="381"/>
      <c r="D20" s="382"/>
      <c r="E20" s="35"/>
      <c r="F20" s="37"/>
      <c r="G20" s="38"/>
      <c r="H20" s="34"/>
      <c r="K20" s="41"/>
      <c r="L20" s="41"/>
      <c r="M20" s="41"/>
      <c r="N20" s="41"/>
    </row>
    <row r="21" spans="1:14" ht="15" customHeight="1" x14ac:dyDescent="0.35">
      <c r="A21" s="42">
        <v>200.01</v>
      </c>
      <c r="B21" s="374" t="s">
        <v>31</v>
      </c>
      <c r="C21" s="375"/>
      <c r="D21" s="376"/>
      <c r="E21" s="43"/>
      <c r="F21" s="44"/>
      <c r="G21" s="45"/>
      <c r="H21" s="22"/>
      <c r="K21" s="41"/>
      <c r="L21" s="41"/>
      <c r="M21" s="41"/>
      <c r="N21" s="41"/>
    </row>
    <row r="22" spans="1:14" ht="15" customHeight="1" x14ac:dyDescent="0.35">
      <c r="A22" s="42"/>
      <c r="B22" s="46" t="s">
        <v>32</v>
      </c>
      <c r="C22" s="47">
        <f>'[1]Project Detail'!I22</f>
        <v>15.850691543141119</v>
      </c>
      <c r="D22" s="48" t="s">
        <v>33</v>
      </c>
      <c r="E22" s="43"/>
      <c r="F22" s="49"/>
      <c r="G22" s="50"/>
      <c r="H22" s="22"/>
      <c r="K22" s="41"/>
      <c r="L22" s="41"/>
      <c r="M22" s="41"/>
      <c r="N22" s="41"/>
    </row>
    <row r="23" spans="1:14" ht="15" customHeight="1" x14ac:dyDescent="0.35">
      <c r="A23" s="42"/>
      <c r="B23" s="51"/>
      <c r="C23" s="48"/>
      <c r="D23" s="48"/>
      <c r="E23" s="43"/>
      <c r="F23" s="49"/>
      <c r="G23" s="52"/>
      <c r="H23" s="22"/>
      <c r="K23" s="41"/>
      <c r="L23" s="41"/>
      <c r="M23" s="41"/>
      <c r="N23" s="41"/>
    </row>
    <row r="24" spans="1:14" s="57" customFormat="1" ht="15" customHeight="1" x14ac:dyDescent="0.35">
      <c r="A24" s="53"/>
      <c r="B24" s="383" t="s">
        <v>34</v>
      </c>
      <c r="C24" s="384"/>
      <c r="D24" s="385"/>
      <c r="E24" s="45"/>
      <c r="F24" s="54"/>
      <c r="G24" s="50"/>
      <c r="H24" s="55"/>
      <c r="I24" s="56"/>
      <c r="K24" s="58"/>
      <c r="L24" s="58"/>
      <c r="M24" s="58"/>
      <c r="N24" s="58"/>
    </row>
    <row r="25" spans="1:14" s="57" customFormat="1" ht="15" customHeight="1" x14ac:dyDescent="0.35">
      <c r="A25" s="59" t="s">
        <v>35</v>
      </c>
      <c r="B25" s="371" t="s">
        <v>36</v>
      </c>
      <c r="C25" s="372"/>
      <c r="D25" s="373"/>
      <c r="E25" s="54" t="s">
        <v>37</v>
      </c>
      <c r="F25" s="54"/>
      <c r="G25" s="50" t="s">
        <v>38</v>
      </c>
      <c r="H25" s="55">
        <f>'[1]Project Detail'!H16*'[1]Project Detail'!I22</f>
        <v>31701.38308628224</v>
      </c>
      <c r="I25" s="56"/>
      <c r="K25" s="386"/>
      <c r="L25" s="386"/>
      <c r="M25" s="386"/>
      <c r="N25" s="58"/>
    </row>
    <row r="26" spans="1:14" s="57" customFormat="1" ht="15" customHeight="1" x14ac:dyDescent="0.35">
      <c r="A26" s="60"/>
      <c r="B26" s="61" t="s">
        <v>39</v>
      </c>
      <c r="C26" s="62">
        <f>'[1]Information Sheet'!B30</f>
        <v>10</v>
      </c>
      <c r="D26" s="63" t="s">
        <v>40</v>
      </c>
      <c r="E26" s="64"/>
      <c r="F26" s="64"/>
      <c r="G26" s="45"/>
      <c r="H26" s="55"/>
      <c r="I26" s="56"/>
      <c r="K26" s="58"/>
      <c r="L26" s="58"/>
      <c r="M26" s="58"/>
      <c r="N26" s="58"/>
    </row>
    <row r="27" spans="1:14" s="57" customFormat="1" ht="15" customHeight="1" x14ac:dyDescent="0.35">
      <c r="A27" s="43"/>
      <c r="B27" s="371"/>
      <c r="C27" s="372"/>
      <c r="D27" s="373"/>
      <c r="E27" s="65"/>
      <c r="F27" s="54"/>
      <c r="G27" s="50"/>
      <c r="H27" s="55"/>
      <c r="I27" s="56"/>
    </row>
    <row r="28" spans="1:14" s="57" customFormat="1" ht="15" customHeight="1" x14ac:dyDescent="0.35">
      <c r="A28" s="59" t="s">
        <v>41</v>
      </c>
      <c r="B28" s="371" t="s">
        <v>42</v>
      </c>
      <c r="C28" s="372"/>
      <c r="D28" s="373"/>
      <c r="E28" s="54" t="s">
        <v>37</v>
      </c>
      <c r="F28" s="54"/>
      <c r="G28" s="50" t="s">
        <v>38</v>
      </c>
      <c r="H28" s="55">
        <f>'[1]Project Detail'!H17*'[1]Project Detail'!I22</f>
        <v>285312.44777654012</v>
      </c>
      <c r="I28" s="56"/>
      <c r="J28" s="66"/>
      <c r="K28" s="386"/>
      <c r="L28" s="386"/>
      <c r="M28" s="386"/>
      <c r="N28" s="58"/>
    </row>
    <row r="29" spans="1:14" s="57" customFormat="1" ht="15" customHeight="1" x14ac:dyDescent="0.35">
      <c r="A29" s="60"/>
      <c r="B29" s="61" t="s">
        <v>39</v>
      </c>
      <c r="C29" s="67">
        <f>'[1]Project Detail'!E18</f>
        <v>80</v>
      </c>
      <c r="D29" s="68" t="s">
        <v>43</v>
      </c>
      <c r="E29" s="64"/>
      <c r="F29" s="64"/>
      <c r="G29" s="45"/>
      <c r="H29" s="55"/>
      <c r="I29" s="56"/>
      <c r="K29" s="58"/>
      <c r="L29" s="58"/>
      <c r="M29" s="58"/>
      <c r="N29" s="58"/>
    </row>
    <row r="30" spans="1:14" s="57" customFormat="1" ht="15" customHeight="1" x14ac:dyDescent="0.35">
      <c r="A30" s="43"/>
      <c r="B30" s="371"/>
      <c r="C30" s="372"/>
      <c r="D30" s="373"/>
      <c r="E30" s="65"/>
      <c r="F30" s="54"/>
      <c r="G30" s="50"/>
      <c r="H30" s="55"/>
      <c r="I30" s="56"/>
    </row>
    <row r="31" spans="1:14" s="57" customFormat="1" ht="15" customHeight="1" x14ac:dyDescent="0.35">
      <c r="A31" s="59" t="s">
        <v>44</v>
      </c>
      <c r="B31" s="371" t="s">
        <v>45</v>
      </c>
      <c r="C31" s="372"/>
      <c r="D31" s="373"/>
      <c r="E31" s="54" t="s">
        <v>37</v>
      </c>
      <c r="F31" s="54"/>
      <c r="G31" s="50" t="s">
        <v>38</v>
      </c>
      <c r="H31" s="55">
        <f>'[1]Project Detail'!H12*'[1]Project Detail'!I22</f>
        <v>7925.3457715705599</v>
      </c>
      <c r="I31" s="56"/>
    </row>
    <row r="32" spans="1:14" s="57" customFormat="1" ht="15" customHeight="1" x14ac:dyDescent="0.35">
      <c r="A32" s="43"/>
      <c r="B32" s="69"/>
      <c r="C32" s="70"/>
      <c r="D32" s="71"/>
      <c r="E32" s="65"/>
      <c r="F32" s="54"/>
      <c r="G32" s="50"/>
      <c r="H32" s="55"/>
      <c r="I32" s="56"/>
    </row>
    <row r="33" spans="1:9" s="73" customFormat="1" ht="29.25" customHeight="1" x14ac:dyDescent="0.35">
      <c r="A33" s="43"/>
      <c r="B33" s="388" t="s">
        <v>46</v>
      </c>
      <c r="C33" s="389"/>
      <c r="D33" s="390"/>
      <c r="E33" s="65"/>
      <c r="F33" s="54"/>
      <c r="G33" s="50"/>
      <c r="H33" s="55"/>
      <c r="I33" s="72"/>
    </row>
    <row r="34" spans="1:9" s="57" customFormat="1" ht="15" customHeight="1" x14ac:dyDescent="0.35">
      <c r="A34" s="74"/>
      <c r="B34" s="75"/>
      <c r="C34" s="76"/>
      <c r="D34" s="77"/>
      <c r="E34" s="45"/>
      <c r="F34" s="54"/>
      <c r="G34" s="52"/>
      <c r="H34" s="55"/>
      <c r="I34" s="56"/>
    </row>
    <row r="35" spans="1:9" s="57" customFormat="1" ht="15" customHeight="1" x14ac:dyDescent="0.35">
      <c r="A35" s="59" t="s">
        <v>44</v>
      </c>
      <c r="B35" s="371" t="s">
        <v>47</v>
      </c>
      <c r="C35" s="372"/>
      <c r="D35" s="373"/>
      <c r="E35" s="45" t="s">
        <v>48</v>
      </c>
      <c r="F35" s="78">
        <v>-2500</v>
      </c>
      <c r="G35" s="52"/>
      <c r="H35" s="55"/>
      <c r="I35" s="56"/>
    </row>
    <row r="36" spans="1:9" s="57" customFormat="1" ht="15" customHeight="1" x14ac:dyDescent="0.35">
      <c r="A36" s="74"/>
      <c r="B36" s="79"/>
      <c r="C36" s="80"/>
      <c r="D36" s="81"/>
      <c r="E36" s="45"/>
      <c r="F36" s="54"/>
      <c r="G36" s="52"/>
      <c r="H36" s="55"/>
      <c r="I36" s="56"/>
    </row>
    <row r="37" spans="1:9" s="57" customFormat="1" ht="15" customHeight="1" x14ac:dyDescent="0.35">
      <c r="A37" s="59" t="s">
        <v>49</v>
      </c>
      <c r="B37" s="371" t="s">
        <v>50</v>
      </c>
      <c r="C37" s="372"/>
      <c r="D37" s="373"/>
      <c r="E37" s="45" t="s">
        <v>51</v>
      </c>
      <c r="F37" s="82">
        <f>H25+H28</f>
        <v>317013.83086282236</v>
      </c>
      <c r="G37" s="83">
        <v>0.1</v>
      </c>
      <c r="H37" s="84">
        <f>F37*G37</f>
        <v>31701.383086282236</v>
      </c>
      <c r="I37" s="56"/>
    </row>
    <row r="38" spans="1:9" s="57" customFormat="1" ht="15" customHeight="1" x14ac:dyDescent="0.35">
      <c r="A38" s="59"/>
      <c r="B38" s="391" t="s">
        <v>52</v>
      </c>
      <c r="C38" s="392"/>
      <c r="D38" s="393"/>
      <c r="E38" s="45"/>
      <c r="F38" s="49"/>
      <c r="G38" s="50"/>
      <c r="H38" s="55"/>
      <c r="I38" s="56"/>
    </row>
    <row r="39" spans="1:9" s="57" customFormat="1" ht="15" customHeight="1" x14ac:dyDescent="0.35">
      <c r="A39" s="74"/>
      <c r="B39" s="75"/>
      <c r="C39" s="76"/>
      <c r="D39" s="77"/>
      <c r="E39" s="45"/>
      <c r="F39" s="54"/>
      <c r="G39" s="52"/>
      <c r="H39" s="55"/>
      <c r="I39" s="56"/>
    </row>
    <row r="40" spans="1:9" s="57" customFormat="1" ht="15" customHeight="1" x14ac:dyDescent="0.35">
      <c r="A40" s="85">
        <v>200.02</v>
      </c>
      <c r="B40" s="394" t="s">
        <v>53</v>
      </c>
      <c r="C40" s="395"/>
      <c r="D40" s="396"/>
      <c r="E40" s="86"/>
      <c r="F40" s="87"/>
      <c r="G40" s="88"/>
      <c r="H40" s="89"/>
      <c r="I40" s="56"/>
    </row>
    <row r="41" spans="1:9" ht="15" customHeight="1" x14ac:dyDescent="0.35">
      <c r="A41" s="85"/>
      <c r="B41" s="90"/>
      <c r="C41" s="91"/>
      <c r="D41" s="92"/>
      <c r="E41" s="86"/>
      <c r="F41" s="87"/>
      <c r="G41" s="88"/>
      <c r="H41" s="89"/>
    </row>
    <row r="42" spans="1:9" s="57" customFormat="1" ht="15" customHeight="1" x14ac:dyDescent="0.35">
      <c r="A42" s="59" t="s">
        <v>54</v>
      </c>
      <c r="B42" s="394" t="s">
        <v>55</v>
      </c>
      <c r="C42" s="395"/>
      <c r="D42" s="396"/>
      <c r="E42" s="45"/>
      <c r="F42" s="49"/>
      <c r="G42" s="50"/>
      <c r="H42" s="55"/>
      <c r="I42" s="56"/>
    </row>
    <row r="43" spans="1:9" s="57" customFormat="1" ht="15" customHeight="1" x14ac:dyDescent="0.35">
      <c r="A43" s="59"/>
      <c r="B43" s="371" t="s">
        <v>56</v>
      </c>
      <c r="C43" s="372"/>
      <c r="D43" s="373"/>
      <c r="E43" s="54" t="s">
        <v>37</v>
      </c>
      <c r="F43" s="93"/>
      <c r="G43" s="50" t="s">
        <v>38</v>
      </c>
      <c r="H43" s="55">
        <f>'[1]Project Detail'!H18*'[1]Project Detail'!I22</f>
        <v>83691.651347785111</v>
      </c>
      <c r="I43" s="56"/>
    </row>
    <row r="44" spans="1:9" s="57" customFormat="1" ht="15" customHeight="1" x14ac:dyDescent="0.35">
      <c r="A44" s="59"/>
      <c r="B44" s="69"/>
      <c r="C44" s="70"/>
      <c r="D44" s="71"/>
      <c r="E44" s="59"/>
      <c r="F44" s="49"/>
      <c r="G44" s="50"/>
      <c r="H44" s="55"/>
      <c r="I44" s="56"/>
    </row>
    <row r="45" spans="1:9" s="57" customFormat="1" ht="15" customHeight="1" x14ac:dyDescent="0.35">
      <c r="A45" s="43"/>
      <c r="B45" s="371" t="s">
        <v>57</v>
      </c>
      <c r="C45" s="372"/>
      <c r="D45" s="373"/>
      <c r="E45" s="45" t="s">
        <v>51</v>
      </c>
      <c r="F45" s="82">
        <f>H43</f>
        <v>83691.651347785111</v>
      </c>
      <c r="G45" s="83">
        <v>0.1</v>
      </c>
      <c r="H45" s="94">
        <f>F45*G45</f>
        <v>8369.1651347785119</v>
      </c>
      <c r="I45" s="56"/>
    </row>
    <row r="46" spans="1:9" s="57" customFormat="1" ht="15" customHeight="1" x14ac:dyDescent="0.35">
      <c r="A46" s="43"/>
      <c r="B46" s="371" t="s">
        <v>58</v>
      </c>
      <c r="C46" s="397"/>
      <c r="D46" s="398"/>
      <c r="E46" s="65"/>
      <c r="F46" s="93"/>
      <c r="G46" s="50"/>
      <c r="H46" s="55"/>
      <c r="I46" s="56"/>
    </row>
    <row r="47" spans="1:9" s="57" customFormat="1" ht="15" customHeight="1" x14ac:dyDescent="0.35">
      <c r="A47" s="43"/>
      <c r="B47" s="69"/>
      <c r="C47" s="95"/>
      <c r="D47" s="96"/>
      <c r="E47" s="65"/>
      <c r="F47" s="97"/>
      <c r="G47" s="50"/>
      <c r="H47" s="55"/>
      <c r="I47" s="56"/>
    </row>
    <row r="48" spans="1:9" s="57" customFormat="1" ht="15" customHeight="1" x14ac:dyDescent="0.35">
      <c r="A48" s="85">
        <v>200.04</v>
      </c>
      <c r="B48" s="394" t="s">
        <v>59</v>
      </c>
      <c r="C48" s="395"/>
      <c r="D48" s="396"/>
      <c r="E48" s="45"/>
      <c r="F48" s="98"/>
      <c r="G48" s="45"/>
      <c r="H48" s="55"/>
      <c r="I48" s="56"/>
    </row>
    <row r="49" spans="1:12" s="57" customFormat="1" ht="15" customHeight="1" x14ac:dyDescent="0.35">
      <c r="A49" s="74"/>
      <c r="B49" s="46"/>
      <c r="C49" s="99"/>
      <c r="D49" s="100"/>
      <c r="E49" s="45"/>
      <c r="F49" s="54"/>
      <c r="G49" s="45"/>
      <c r="H49" s="55"/>
      <c r="I49" s="56"/>
    </row>
    <row r="50" spans="1:12" s="57" customFormat="1" ht="15" customHeight="1" x14ac:dyDescent="0.35">
      <c r="A50" s="59" t="s">
        <v>60</v>
      </c>
      <c r="B50" s="371" t="s">
        <v>61</v>
      </c>
      <c r="C50" s="372"/>
      <c r="D50" s="373"/>
      <c r="E50" s="54" t="s">
        <v>37</v>
      </c>
      <c r="F50" s="101"/>
      <c r="G50" s="50" t="s">
        <v>38</v>
      </c>
      <c r="H50" s="55">
        <f>'[1]Project Detail'!H11*'[1]Project Detail'!I22</f>
        <v>276182.44944769086</v>
      </c>
      <c r="I50" s="56"/>
      <c r="J50" s="387"/>
      <c r="K50" s="387"/>
      <c r="L50" s="144"/>
    </row>
    <row r="51" spans="1:12" s="57" customFormat="1" ht="15" customHeight="1" x14ac:dyDescent="0.35">
      <c r="A51" s="59"/>
      <c r="B51" s="46"/>
      <c r="C51" s="80"/>
      <c r="D51" s="80"/>
      <c r="E51" s="45"/>
      <c r="F51" s="101"/>
      <c r="G51" s="50"/>
      <c r="H51" s="55"/>
      <c r="I51" s="56"/>
      <c r="J51" s="145"/>
      <c r="K51" s="146"/>
      <c r="L51" s="144"/>
    </row>
    <row r="52" spans="1:12" s="57" customFormat="1" ht="86.25" customHeight="1" x14ac:dyDescent="0.35">
      <c r="A52" s="43"/>
      <c r="B52" s="377" t="s">
        <v>62</v>
      </c>
      <c r="C52" s="378"/>
      <c r="D52" s="379"/>
      <c r="E52" s="45"/>
      <c r="F52" s="82"/>
      <c r="G52" s="50"/>
      <c r="H52" s="55"/>
      <c r="I52" s="56"/>
      <c r="J52" s="147"/>
      <c r="K52" s="148"/>
      <c r="L52" s="144"/>
    </row>
    <row r="53" spans="1:12" s="57" customFormat="1" ht="15" customHeight="1" x14ac:dyDescent="0.35">
      <c r="A53" s="43"/>
      <c r="B53" s="70"/>
      <c r="C53" s="70"/>
      <c r="D53" s="70"/>
      <c r="E53" s="45"/>
      <c r="F53" s="49"/>
      <c r="G53" s="50"/>
      <c r="H53" s="55"/>
      <c r="I53" s="103"/>
      <c r="J53" s="149"/>
      <c r="K53" s="150"/>
      <c r="L53" s="146"/>
    </row>
    <row r="54" spans="1:12" s="57" customFormat="1" ht="15" customHeight="1" x14ac:dyDescent="0.35">
      <c r="A54" s="59" t="s">
        <v>63</v>
      </c>
      <c r="B54" s="371" t="s">
        <v>64</v>
      </c>
      <c r="C54" s="372"/>
      <c r="D54" s="373"/>
      <c r="E54" s="45" t="s">
        <v>51</v>
      </c>
      <c r="F54" s="104">
        <f>H50+H51</f>
        <v>276182.44944769086</v>
      </c>
      <c r="G54" s="83">
        <v>0.1</v>
      </c>
      <c r="H54" s="84">
        <f>F54*G54</f>
        <v>27618.244944769089</v>
      </c>
      <c r="I54" s="103"/>
      <c r="J54" s="149"/>
      <c r="K54" s="144"/>
      <c r="L54" s="151"/>
    </row>
    <row r="55" spans="1:12" s="57" customFormat="1" ht="15" customHeight="1" x14ac:dyDescent="0.35">
      <c r="A55" s="43"/>
      <c r="B55" s="371" t="s">
        <v>65</v>
      </c>
      <c r="C55" s="372"/>
      <c r="D55" s="373"/>
      <c r="E55" s="45"/>
      <c r="F55" s="49"/>
      <c r="G55" s="52"/>
      <c r="H55" s="55"/>
      <c r="I55" s="103"/>
      <c r="J55" s="149"/>
      <c r="K55" s="144"/>
      <c r="L55" s="144"/>
    </row>
    <row r="56" spans="1:12" s="57" customFormat="1" ht="15" customHeight="1" x14ac:dyDescent="0.35">
      <c r="A56" s="74"/>
      <c r="B56" s="46"/>
      <c r="C56" s="99"/>
      <c r="D56" s="80"/>
      <c r="E56" s="45"/>
      <c r="F56" s="54"/>
      <c r="G56" s="50"/>
      <c r="H56" s="55"/>
      <c r="I56" s="56"/>
      <c r="J56" s="58"/>
      <c r="K56" s="144"/>
      <c r="L56" s="144"/>
    </row>
    <row r="57" spans="1:12" s="57" customFormat="1" ht="15" customHeight="1" x14ac:dyDescent="0.35">
      <c r="A57" s="105"/>
      <c r="B57" s="106"/>
      <c r="C57" s="106"/>
      <c r="D57" s="106"/>
      <c r="E57" s="107"/>
      <c r="F57" s="108"/>
      <c r="G57" s="109"/>
      <c r="H57" s="110"/>
      <c r="I57" s="56"/>
      <c r="K57" s="102"/>
      <c r="L57" s="102"/>
    </row>
    <row r="58" spans="1:12" s="57" customFormat="1" ht="15" customHeight="1" x14ac:dyDescent="0.35">
      <c r="A58" s="273"/>
      <c r="B58" s="274" t="s">
        <v>66</v>
      </c>
      <c r="C58" s="116"/>
      <c r="D58" s="116"/>
      <c r="E58" s="117"/>
      <c r="F58" s="118"/>
      <c r="G58" s="119" t="s">
        <v>67</v>
      </c>
      <c r="H58" s="275">
        <f>SUM(H19:H57)</f>
        <v>752502.07059569878</v>
      </c>
      <c r="I58" s="56"/>
    </row>
    <row r="59" spans="1:12" ht="15" customHeight="1" x14ac:dyDescent="0.35">
      <c r="A59" s="121"/>
      <c r="B59" s="29"/>
      <c r="C59" s="29"/>
      <c r="D59" s="29"/>
      <c r="E59" s="111"/>
      <c r="F59" s="112"/>
      <c r="G59" s="399"/>
      <c r="H59" s="399"/>
    </row>
    <row r="60" spans="1:12" ht="15" customHeight="1" x14ac:dyDescent="0.35"/>
    <row r="61" spans="1:12" ht="15" customHeight="1" x14ac:dyDescent="0.35">
      <c r="A61" s="10"/>
    </row>
    <row r="62" spans="1:12" ht="15" customHeight="1" x14ac:dyDescent="0.35">
      <c r="A62" s="10"/>
    </row>
    <row r="63" spans="1:12" ht="15" customHeight="1" x14ac:dyDescent="0.35">
      <c r="A63" s="10"/>
    </row>
    <row r="64" spans="1:12" ht="15" customHeight="1" x14ac:dyDescent="0.35">
      <c r="A64" s="10" t="s">
        <v>18</v>
      </c>
    </row>
    <row r="65" spans="1:9" ht="15" customHeight="1" x14ac:dyDescent="0.35">
      <c r="F65" s="122"/>
    </row>
    <row r="66" spans="1:9" ht="15" customHeight="1" x14ac:dyDescent="0.35">
      <c r="A66" s="13"/>
      <c r="B66" s="14"/>
      <c r="C66" s="14"/>
      <c r="D66" s="14"/>
      <c r="E66" s="13"/>
      <c r="F66" s="15"/>
      <c r="G66" s="16"/>
      <c r="H66" s="17"/>
    </row>
    <row r="67" spans="1:9" ht="15" customHeight="1" x14ac:dyDescent="0.35">
      <c r="A67" s="18" t="s">
        <v>68</v>
      </c>
      <c r="B67" s="19"/>
      <c r="C67" s="19"/>
      <c r="D67" s="19" t="s">
        <v>20</v>
      </c>
      <c r="E67" s="18" t="s">
        <v>21</v>
      </c>
      <c r="F67" s="20" t="s">
        <v>69</v>
      </c>
      <c r="G67" s="21" t="s">
        <v>23</v>
      </c>
      <c r="H67" s="22" t="s">
        <v>24</v>
      </c>
    </row>
    <row r="68" spans="1:9" s="57" customFormat="1" ht="15" customHeight="1" x14ac:dyDescent="0.3">
      <c r="A68" s="23" t="s">
        <v>70</v>
      </c>
      <c r="B68" s="24"/>
      <c r="C68" s="24"/>
      <c r="D68" s="24"/>
      <c r="E68" s="23"/>
      <c r="F68" s="25" t="s">
        <v>71</v>
      </c>
      <c r="G68" s="26"/>
      <c r="H68" s="27"/>
      <c r="I68" s="56"/>
    </row>
    <row r="69" spans="1:9" s="57" customFormat="1" ht="15" customHeight="1" x14ac:dyDescent="0.35">
      <c r="A69" s="105"/>
      <c r="B69" s="106"/>
      <c r="C69" s="106"/>
      <c r="D69" s="106"/>
      <c r="E69" s="107"/>
      <c r="F69" s="108"/>
      <c r="G69" s="109"/>
      <c r="H69" s="110"/>
      <c r="I69" s="56"/>
    </row>
    <row r="70" spans="1:9" s="57" customFormat="1" ht="15" customHeight="1" x14ac:dyDescent="0.35">
      <c r="A70" s="28"/>
      <c r="B70" s="39" t="s">
        <v>72</v>
      </c>
      <c r="C70" s="29"/>
      <c r="D70" s="29"/>
      <c r="E70" s="111"/>
      <c r="F70" s="112"/>
      <c r="G70" s="113" t="s">
        <v>67</v>
      </c>
      <c r="H70" s="114">
        <f>H58</f>
        <v>752502.07059569878</v>
      </c>
      <c r="I70" s="56"/>
    </row>
    <row r="71" spans="1:9" ht="15" customHeight="1" x14ac:dyDescent="0.35">
      <c r="A71" s="115"/>
      <c r="B71" s="116"/>
      <c r="C71" s="116"/>
      <c r="D71" s="116"/>
      <c r="E71" s="117"/>
      <c r="F71" s="118"/>
      <c r="G71" s="119"/>
      <c r="H71" s="120"/>
    </row>
    <row r="72" spans="1:9" s="57" customFormat="1" ht="15" customHeight="1" x14ac:dyDescent="0.35">
      <c r="A72" s="28"/>
      <c r="B72" s="29"/>
      <c r="C72" s="29"/>
      <c r="D72" s="30"/>
      <c r="E72" s="31"/>
      <c r="F72" s="32"/>
      <c r="G72" s="33"/>
      <c r="H72" s="34"/>
      <c r="I72" s="56"/>
    </row>
    <row r="73" spans="1:9" s="57" customFormat="1" ht="15" customHeight="1" x14ac:dyDescent="0.35">
      <c r="A73" s="85">
        <v>200.05</v>
      </c>
      <c r="B73" s="394" t="s">
        <v>73</v>
      </c>
      <c r="C73" s="395"/>
      <c r="D73" s="396"/>
      <c r="E73" s="45"/>
      <c r="F73" s="54"/>
      <c r="G73" s="58"/>
      <c r="H73" s="55"/>
      <c r="I73" s="56"/>
    </row>
    <row r="74" spans="1:9" s="57" customFormat="1" ht="15" customHeight="1" x14ac:dyDescent="0.35">
      <c r="A74" s="123"/>
      <c r="B74" s="394"/>
      <c r="C74" s="395"/>
      <c r="D74" s="396"/>
      <c r="E74" s="45"/>
      <c r="F74" s="54"/>
      <c r="G74" s="58"/>
      <c r="H74" s="55"/>
      <c r="I74" s="56"/>
    </row>
    <row r="75" spans="1:9" s="57" customFormat="1" ht="15" customHeight="1" x14ac:dyDescent="0.35">
      <c r="A75" s="53"/>
      <c r="B75" s="46"/>
      <c r="C75" s="99"/>
      <c r="D75" s="100"/>
      <c r="E75" s="45"/>
      <c r="F75" s="54"/>
      <c r="G75" s="58"/>
      <c r="H75" s="55"/>
      <c r="I75" s="56"/>
    </row>
    <row r="76" spans="1:9" s="57" customFormat="1" ht="29.25" customHeight="1" x14ac:dyDescent="0.35">
      <c r="A76" s="59" t="s">
        <v>74</v>
      </c>
      <c r="B76" s="406" t="s">
        <v>75</v>
      </c>
      <c r="C76" s="407"/>
      <c r="D76" s="408"/>
      <c r="E76" s="54" t="s">
        <v>37</v>
      </c>
      <c r="F76" s="54"/>
      <c r="G76" s="50" t="s">
        <v>38</v>
      </c>
      <c r="H76" s="55">
        <f>'[1]Project Detail'!H14*'[1]Project Detail'!I22</f>
        <v>23776.037314711677</v>
      </c>
      <c r="I76" s="56"/>
    </row>
    <row r="77" spans="1:9" s="57" customFormat="1" ht="15" customHeight="1" x14ac:dyDescent="0.35">
      <c r="A77" s="74"/>
      <c r="B77" s="124"/>
      <c r="C77" s="125"/>
      <c r="D77" s="125"/>
      <c r="E77" s="45"/>
      <c r="F77" s="54"/>
      <c r="G77" s="58"/>
      <c r="H77" s="55"/>
      <c r="I77" s="56"/>
    </row>
    <row r="78" spans="1:9" s="57" customFormat="1" ht="15" customHeight="1" x14ac:dyDescent="0.35">
      <c r="A78" s="59" t="s">
        <v>76</v>
      </c>
      <c r="B78" s="371" t="s">
        <v>77</v>
      </c>
      <c r="C78" s="372"/>
      <c r="D78" s="373"/>
      <c r="E78" s="45" t="s">
        <v>51</v>
      </c>
      <c r="F78" s="54">
        <f>+H76</f>
        <v>23776.037314711677</v>
      </c>
      <c r="G78" s="83">
        <v>0.1</v>
      </c>
      <c r="H78" s="84">
        <f>F78*G78</f>
        <v>2377.603731471168</v>
      </c>
      <c r="I78" s="56"/>
    </row>
    <row r="79" spans="1:9" s="57" customFormat="1" ht="15" customHeight="1" x14ac:dyDescent="0.35">
      <c r="A79" s="43"/>
      <c r="B79" s="69" t="s">
        <v>78</v>
      </c>
      <c r="C79" s="70"/>
      <c r="D79" s="71"/>
      <c r="E79" s="45"/>
      <c r="F79" s="54"/>
      <c r="G79" s="50"/>
      <c r="H79" s="55"/>
      <c r="I79" s="56"/>
    </row>
    <row r="80" spans="1:9" s="57" customFormat="1" ht="15" customHeight="1" x14ac:dyDescent="0.35">
      <c r="A80" s="43"/>
      <c r="B80" s="69"/>
      <c r="C80" s="70"/>
      <c r="D80" s="71"/>
      <c r="E80" s="45"/>
      <c r="F80" s="54"/>
      <c r="G80" s="50"/>
      <c r="H80" s="55"/>
      <c r="I80" s="56"/>
    </row>
    <row r="81" spans="1:9" s="57" customFormat="1" ht="15" customHeight="1" x14ac:dyDescent="0.35">
      <c r="A81" s="85">
        <v>200.06</v>
      </c>
      <c r="B81" s="394" t="s">
        <v>79</v>
      </c>
      <c r="C81" s="395"/>
      <c r="D81" s="396"/>
      <c r="E81" s="65"/>
      <c r="F81" s="54"/>
      <c r="G81" s="50"/>
      <c r="H81" s="55"/>
      <c r="I81" s="56"/>
    </row>
    <row r="82" spans="1:9" s="57" customFormat="1" ht="15" customHeight="1" x14ac:dyDescent="0.35">
      <c r="A82" s="43"/>
      <c r="B82" s="69"/>
      <c r="C82" s="70"/>
      <c r="D82" s="71"/>
      <c r="E82" s="45"/>
      <c r="F82" s="54"/>
      <c r="G82" s="50"/>
      <c r="H82" s="55"/>
      <c r="I82" s="56"/>
    </row>
    <row r="83" spans="1:9" s="57" customFormat="1" ht="15" customHeight="1" x14ac:dyDescent="0.35">
      <c r="A83" s="59" t="s">
        <v>80</v>
      </c>
      <c r="B83" s="371" t="s">
        <v>81</v>
      </c>
      <c r="C83" s="372"/>
      <c r="D83" s="372"/>
      <c r="E83" s="54" t="s">
        <v>37</v>
      </c>
      <c r="F83" s="54"/>
      <c r="G83" s="50" t="s">
        <v>38</v>
      </c>
      <c r="H83" s="55">
        <f>'[1]Project Detail'!H15*'[1]Project Detail'!I22</f>
        <v>28531.244777654014</v>
      </c>
      <c r="I83" s="56"/>
    </row>
    <row r="84" spans="1:9" s="57" customFormat="1" ht="15" customHeight="1" x14ac:dyDescent="0.35">
      <c r="A84" s="43"/>
      <c r="B84" s="371"/>
      <c r="C84" s="372"/>
      <c r="D84" s="372"/>
      <c r="E84" s="45"/>
      <c r="F84" s="82"/>
      <c r="G84" s="50"/>
      <c r="H84" s="55"/>
      <c r="I84" s="56"/>
    </row>
    <row r="85" spans="1:9" s="57" customFormat="1" ht="15" customHeight="1" x14ac:dyDescent="0.35">
      <c r="A85" s="43"/>
      <c r="B85" s="371"/>
      <c r="C85" s="372"/>
      <c r="D85" s="372"/>
      <c r="E85" s="126"/>
      <c r="F85" s="82"/>
      <c r="G85" s="50"/>
      <c r="H85" s="55"/>
      <c r="I85" s="56"/>
    </row>
    <row r="86" spans="1:9" s="57" customFormat="1" ht="15" customHeight="1" x14ac:dyDescent="0.35">
      <c r="A86" s="74"/>
      <c r="B86" s="371"/>
      <c r="C86" s="372"/>
      <c r="D86" s="372"/>
      <c r="E86" s="53"/>
      <c r="F86" s="64"/>
      <c r="G86" s="127"/>
      <c r="H86" s="55"/>
      <c r="I86" s="56"/>
    </row>
    <row r="87" spans="1:9" s="57" customFormat="1" ht="15" customHeight="1" x14ac:dyDescent="0.35">
      <c r="A87" s="74"/>
      <c r="B87" s="124"/>
      <c r="C87" s="125"/>
      <c r="D87" s="125"/>
      <c r="E87" s="45"/>
      <c r="F87" s="54"/>
      <c r="G87" s="58"/>
      <c r="H87" s="55"/>
      <c r="I87" s="56"/>
    </row>
    <row r="88" spans="1:9" s="57" customFormat="1" ht="15" customHeight="1" x14ac:dyDescent="0.35">
      <c r="A88" s="59" t="s">
        <v>82</v>
      </c>
      <c r="B88" s="371" t="s">
        <v>50</v>
      </c>
      <c r="C88" s="372"/>
      <c r="D88" s="373"/>
      <c r="E88" s="45" t="s">
        <v>51</v>
      </c>
      <c r="F88" s="54">
        <f>+H83</f>
        <v>28531.244777654014</v>
      </c>
      <c r="G88" s="83">
        <v>0.1</v>
      </c>
      <c r="H88" s="84">
        <f>F88*G88</f>
        <v>2853.1244777654015</v>
      </c>
      <c r="I88" s="56"/>
    </row>
    <row r="89" spans="1:9" s="57" customFormat="1" ht="15" customHeight="1" x14ac:dyDescent="0.35">
      <c r="A89" s="74"/>
      <c r="B89" s="88" t="s">
        <v>83</v>
      </c>
      <c r="C89" s="58"/>
      <c r="D89" s="58"/>
      <c r="E89" s="53"/>
      <c r="F89" s="64"/>
      <c r="G89" s="127"/>
      <c r="H89" s="55"/>
      <c r="I89" s="56"/>
    </row>
    <row r="90" spans="1:9" s="57" customFormat="1" ht="15" customHeight="1" x14ac:dyDescent="0.35">
      <c r="A90" s="74"/>
      <c r="B90" s="88"/>
      <c r="C90" s="58"/>
      <c r="D90" s="58"/>
      <c r="E90" s="53"/>
      <c r="F90" s="64"/>
      <c r="G90" s="127"/>
      <c r="H90" s="55"/>
      <c r="I90" s="56"/>
    </row>
    <row r="91" spans="1:9" s="57" customFormat="1" ht="15" customHeight="1" x14ac:dyDescent="0.35">
      <c r="A91" s="85">
        <v>200.07</v>
      </c>
      <c r="B91" s="394" t="s">
        <v>84</v>
      </c>
      <c r="C91" s="395"/>
      <c r="D91" s="396"/>
      <c r="E91" s="65"/>
      <c r="F91" s="54"/>
      <c r="G91" s="50"/>
      <c r="H91" s="55"/>
      <c r="I91" s="56"/>
    </row>
    <row r="92" spans="1:9" s="57" customFormat="1" ht="15" customHeight="1" x14ac:dyDescent="0.35">
      <c r="A92" s="43"/>
      <c r="B92" s="69"/>
      <c r="C92" s="70"/>
      <c r="D92" s="71"/>
      <c r="E92" s="45"/>
      <c r="F92" s="54"/>
      <c r="G92" s="50"/>
      <c r="H92" s="55"/>
      <c r="I92" s="56"/>
    </row>
    <row r="93" spans="1:9" s="57" customFormat="1" ht="15" customHeight="1" x14ac:dyDescent="0.35">
      <c r="A93" s="59" t="s">
        <v>85</v>
      </c>
      <c r="B93" s="371" t="s">
        <v>86</v>
      </c>
      <c r="C93" s="372"/>
      <c r="D93" s="373"/>
      <c r="E93" s="54" t="s">
        <v>37</v>
      </c>
      <c r="F93" s="93"/>
      <c r="G93" s="50" t="s">
        <v>38</v>
      </c>
      <c r="H93" s="55">
        <f>'[1]Project Detail'!H19</f>
        <v>49500</v>
      </c>
      <c r="I93" s="56"/>
    </row>
    <row r="94" spans="1:9" s="57" customFormat="1" ht="15" customHeight="1" x14ac:dyDescent="0.35">
      <c r="A94" s="43"/>
      <c r="B94" s="69"/>
      <c r="C94" s="70"/>
      <c r="D94" s="71"/>
      <c r="E94" s="65"/>
      <c r="F94" s="93"/>
      <c r="G94" s="50"/>
      <c r="H94" s="55"/>
      <c r="I94" s="56"/>
    </row>
    <row r="95" spans="1:9" s="57" customFormat="1" ht="15" customHeight="1" x14ac:dyDescent="0.35">
      <c r="A95" s="85">
        <v>200.08</v>
      </c>
      <c r="B95" s="400" t="s">
        <v>87</v>
      </c>
      <c r="C95" s="401"/>
      <c r="D95" s="402"/>
      <c r="E95" s="45" t="s">
        <v>88</v>
      </c>
      <c r="F95" s="128">
        <v>100</v>
      </c>
      <c r="G95" s="129">
        <v>10</v>
      </c>
      <c r="H95" s="55">
        <f>F95*G95</f>
        <v>1000</v>
      </c>
      <c r="I95" s="56"/>
    </row>
    <row r="96" spans="1:9" s="57" customFormat="1" ht="15" customHeight="1" x14ac:dyDescent="0.35">
      <c r="A96" s="85"/>
      <c r="B96" s="130"/>
      <c r="C96" s="131"/>
      <c r="D96" s="131"/>
      <c r="E96" s="45"/>
      <c r="F96" s="128"/>
      <c r="G96" s="128"/>
      <c r="H96" s="55"/>
      <c r="I96" s="56"/>
    </row>
    <row r="97" spans="1:10" s="57" customFormat="1" ht="15" customHeight="1" x14ac:dyDescent="0.35">
      <c r="A97" s="85">
        <v>200.09</v>
      </c>
      <c r="B97" s="400" t="s">
        <v>89</v>
      </c>
      <c r="C97" s="401"/>
      <c r="D97" s="402"/>
      <c r="E97" s="45"/>
      <c r="F97" s="128"/>
      <c r="G97" s="128"/>
      <c r="H97" s="55"/>
      <c r="I97" s="56"/>
    </row>
    <row r="98" spans="1:10" s="57" customFormat="1" ht="15" customHeight="1" x14ac:dyDescent="0.35">
      <c r="A98" s="85"/>
      <c r="B98" s="130"/>
      <c r="C98" s="131"/>
      <c r="D98" s="131"/>
      <c r="E98" s="45"/>
      <c r="F98" s="128"/>
      <c r="G98" s="128"/>
      <c r="H98" s="55"/>
      <c r="I98" s="56"/>
    </row>
    <row r="99" spans="1:10" s="57" customFormat="1" ht="15" customHeight="1" x14ac:dyDescent="0.35">
      <c r="A99" s="59" t="s">
        <v>90</v>
      </c>
      <c r="B99" s="371" t="s">
        <v>91</v>
      </c>
      <c r="C99" s="372"/>
      <c r="D99" s="373"/>
      <c r="E99" s="54" t="s">
        <v>37</v>
      </c>
      <c r="F99" s="128">
        <v>1</v>
      </c>
      <c r="G99" s="128">
        <f>('[1]Project Detail'!H13*'[1]Project Detail'!I22)+500+1000</f>
        <v>4353.124477765401</v>
      </c>
      <c r="H99" s="55">
        <f>F99*G99</f>
        <v>4353.124477765401</v>
      </c>
      <c r="I99" s="56"/>
    </row>
    <row r="100" spans="1:10" s="57" customFormat="1" ht="15" customHeight="1" x14ac:dyDescent="0.35">
      <c r="A100" s="43"/>
      <c r="B100" s="403"/>
      <c r="C100" s="404"/>
      <c r="D100" s="405"/>
      <c r="E100" s="45"/>
      <c r="F100" s="132"/>
      <c r="G100" s="50"/>
      <c r="H100" s="55"/>
      <c r="I100" s="56"/>
    </row>
    <row r="101" spans="1:10" s="57" customFormat="1" ht="15" customHeight="1" x14ac:dyDescent="0.35">
      <c r="A101" s="133"/>
      <c r="B101" s="106"/>
      <c r="C101" s="106"/>
      <c r="D101" s="106"/>
      <c r="E101" s="107"/>
      <c r="F101" s="108"/>
      <c r="G101" s="109"/>
      <c r="H101" s="110"/>
      <c r="I101" s="56"/>
    </row>
    <row r="102" spans="1:10" s="57" customFormat="1" ht="15" customHeight="1" x14ac:dyDescent="0.3">
      <c r="A102" s="134" t="s">
        <v>147</v>
      </c>
      <c r="B102" s="135"/>
      <c r="C102" s="135"/>
      <c r="D102" s="135"/>
      <c r="E102" s="19"/>
      <c r="F102" s="136"/>
      <c r="G102" s="137" t="s">
        <v>67</v>
      </c>
      <c r="H102" s="114">
        <f>SUM(H69:H101)</f>
        <v>864893.20537506649</v>
      </c>
      <c r="I102" s="56"/>
      <c r="J102" s="138"/>
    </row>
    <row r="103" spans="1:10" s="57" customFormat="1" ht="15" customHeight="1" x14ac:dyDescent="0.35">
      <c r="A103" s="139"/>
      <c r="B103" s="116"/>
      <c r="C103" s="116"/>
      <c r="D103" s="140"/>
      <c r="E103" s="117"/>
      <c r="F103" s="118"/>
      <c r="G103" s="119"/>
      <c r="H103" s="120"/>
      <c r="I103" s="56"/>
    </row>
    <row r="104" spans="1:10" s="57" customFormat="1" ht="15" customHeight="1" x14ac:dyDescent="0.3">
      <c r="H104" s="141">
        <f>H102/'[1]Project Detail'!I3</f>
        <v>5.4776569688361296E-2</v>
      </c>
      <c r="I104" s="56"/>
    </row>
    <row r="105" spans="1:10" s="57" customFormat="1" ht="15" customHeight="1" x14ac:dyDescent="0.35">
      <c r="B105" s="142"/>
      <c r="H105" s="66"/>
      <c r="I105" s="66"/>
    </row>
    <row r="106" spans="1:10" s="57" customFormat="1" ht="12" customHeight="1" x14ac:dyDescent="0.35">
      <c r="B106" s="73"/>
      <c r="I106" s="56"/>
    </row>
    <row r="107" spans="1:10" x14ac:dyDescent="0.35">
      <c r="B107" s="10"/>
    </row>
    <row r="108" spans="1:10" ht="12" customHeight="1" x14ac:dyDescent="0.3">
      <c r="B108" s="73"/>
      <c r="I108" s="143"/>
    </row>
    <row r="109" spans="1:10" ht="12" customHeight="1" x14ac:dyDescent="0.35">
      <c r="B109" s="73"/>
    </row>
  </sheetData>
  <mergeCells count="39">
    <mergeCell ref="G59:H59"/>
    <mergeCell ref="B73:D74"/>
    <mergeCell ref="B95:D95"/>
    <mergeCell ref="B97:D97"/>
    <mergeCell ref="B99:D100"/>
    <mergeCell ref="B78:D78"/>
    <mergeCell ref="B81:D81"/>
    <mergeCell ref="B83:D86"/>
    <mergeCell ref="B88:D88"/>
    <mergeCell ref="B91:D91"/>
    <mergeCell ref="B93:D93"/>
    <mergeCell ref="B76:D76"/>
    <mergeCell ref="B52:D52"/>
    <mergeCell ref="B54:D54"/>
    <mergeCell ref="B55:D55"/>
    <mergeCell ref="J50:K50"/>
    <mergeCell ref="B33:D33"/>
    <mergeCell ref="B35:D35"/>
    <mergeCell ref="B37:D37"/>
    <mergeCell ref="B38:D38"/>
    <mergeCell ref="B40:D40"/>
    <mergeCell ref="B42:D42"/>
    <mergeCell ref="B43:D43"/>
    <mergeCell ref="B45:D45"/>
    <mergeCell ref="B46:D46"/>
    <mergeCell ref="B48:D48"/>
    <mergeCell ref="B50:D50"/>
    <mergeCell ref="K25:M25"/>
    <mergeCell ref="B27:D27"/>
    <mergeCell ref="B28:D28"/>
    <mergeCell ref="K28:M28"/>
    <mergeCell ref="B30:D30"/>
    <mergeCell ref="B31:D31"/>
    <mergeCell ref="B15:D15"/>
    <mergeCell ref="B19:D19"/>
    <mergeCell ref="B20:D20"/>
    <mergeCell ref="B21:D21"/>
    <mergeCell ref="B24:D24"/>
    <mergeCell ref="B25:D25"/>
  </mergeCells>
  <printOptions horizontalCentered="1"/>
  <pageMargins left="0.35433070866141736" right="0.19685039370078741" top="0.39370078740157483" bottom="0.19685039370078741" header="0.59055118110236227" footer="0.27559055118110237"/>
  <pageSetup paperSize="9" scale="78" firstPageNumber="7" fitToHeight="0"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Final Summary Example</vt:lpstr>
      <vt:lpstr> Provisional sums BoQ</vt:lpstr>
      <vt:lpstr>CPG Section</vt:lpstr>
      <vt:lpstr>CPG BoQ calculation example </vt:lpstr>
      <vt:lpstr>Enterprice Dev Calc Example</vt:lpstr>
      <vt:lpstr>NYS BoQ Example </vt:lpstr>
      <vt:lpstr>'CPG BoQ calculation example '!_Hlk83931282</vt:lpstr>
      <vt:lpstr>' Provisional sums BoQ'!Print_Area</vt:lpstr>
      <vt:lpstr>'CPG BoQ calculation example '!Print_Area</vt:lpstr>
      <vt:lpstr>'CPG Section'!Print_Area</vt:lpstr>
      <vt:lpstr>'Enterprice Dev Calc Example'!Print_Area</vt:lpstr>
      <vt:lpstr>'Final Summary Example'!Print_Area</vt:lpstr>
      <vt:lpstr>'NYS BoQ Example '!Print_Area</vt:lpstr>
      <vt:lpstr>'CPG BoQ calculation example '!Print_Titles</vt:lpstr>
      <vt:lpstr>'CPG BoQ calculation example '!Text10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Shaheed Mohamed</dc:creator>
  <cp:lastModifiedBy>Een Greyling</cp:lastModifiedBy>
  <cp:lastPrinted>2023-02-06T10:39:40Z</cp:lastPrinted>
  <dcterms:created xsi:type="dcterms:W3CDTF">2022-02-05T16:51:58Z</dcterms:created>
  <dcterms:modified xsi:type="dcterms:W3CDTF">2023-07-12T13:19:18Z</dcterms:modified>
</cp:coreProperties>
</file>