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PWWEB\PDFs\consultants_docs\2019\9.3.10\"/>
    </mc:Choice>
  </mc:AlternateContent>
  <workbookProtection workbookAlgorithmName="SHA-512" workbookHashValue="KyINULyfEwRIA9mqu1vkmZO35xqe8y3kUxsKPXYQq1bUYwSTNjJm884oVJ5Xpw67uLgrHGDDLh/GnxgWRVa2JA==" workbookSaltValue="w2Qd9q/aV0zZyQw8elmmew==" workbookSpinCount="100000" lockStructure="1"/>
  <bookViews>
    <workbookView xWindow="1476" yWindow="168" windowWidth="10152" windowHeight="7056" tabRatio="598" activeTab="1"/>
  </bookViews>
  <sheets>
    <sheet name="Notes" sheetId="1" r:id="rId1"/>
    <sheet name="Input Data" sheetId="2" r:id="rId2"/>
    <sheet name="Worked Example" sheetId="3" r:id="rId3"/>
    <sheet name="Civil Multi-discipl Tax Invoice" sheetId="4" r:id="rId4"/>
    <sheet name="Scales" sheetId="5" r:id="rId5"/>
    <sheet name="Previous Payments" sheetId="6" r:id="rId6"/>
    <sheet name="Summary A3" sheetId="7" r:id="rId7"/>
    <sheet name="Time Based" sheetId="8" r:id="rId8"/>
    <sheet name="Subsistence &amp; Travelling" sheetId="9" r:id="rId9"/>
    <sheet name="Trip Sheet" sheetId="10" r:id="rId10"/>
    <sheet name="Typing, Duplicating, &amp; Printing" sheetId="11" r:id="rId11"/>
    <sheet name="Site staff &amp; Other" sheetId="12" r:id="rId12"/>
    <sheet name="Non Taxable" sheetId="13" r:id="rId13"/>
  </sheets>
  <definedNames>
    <definedName name="_xlnm.Print_Area" localSheetId="3">'Civil Multi-discipl Tax Invoice'!$A$1:$Q$152</definedName>
    <definedName name="_xlnm.Print_Area" localSheetId="1">'Input Data'!$A$1:$I$55</definedName>
    <definedName name="_xlnm.Print_Area" localSheetId="0">Notes!$A$1:$B$86</definedName>
    <definedName name="_xlnm.Print_Area" localSheetId="11">'Site staff &amp; Other'!$A$1:$I$49</definedName>
    <definedName name="_xlnm.Print_Area" localSheetId="8">'Subsistence &amp; Travelling'!$A$1:$K$88</definedName>
    <definedName name="_xlnm.Print_Area" localSheetId="6">'Summary A3'!$A$1:$L$58</definedName>
    <definedName name="_xlnm.Print_Area" localSheetId="7">'Time Based'!$A$1:$I$56</definedName>
    <definedName name="_xlnm.Print_Area" localSheetId="9">'Trip Sheet'!$A$1:$O$65</definedName>
    <definedName name="_xlnm.Print_Area" localSheetId="10">'Typing, Duplicating, &amp; Printing'!$A$1:$J$67</definedName>
    <definedName name="_xlnm.Print_Area" localSheetId="2">'Worked Example'!$A$1:$H$52</definedName>
    <definedName name="_xlnm.Print_Titles" localSheetId="3">'Civil Multi-discipl Tax Invoice'!$1:$11</definedName>
    <definedName name="_xlnm.Print_Titles" localSheetId="1">'Input Data'!$1:$6</definedName>
    <definedName name="_xlnm.Print_Titles" localSheetId="2">'Worked Example'!$1:$6</definedName>
    <definedName name="SCALE_2012CB">Scales!$B$3:$E$10</definedName>
    <definedName name="Z_87B825B6_BE84_401D_9D96_20C17A5B994F_.wvu.PrintArea" localSheetId="3" hidden="1">'Civil Multi-discipl Tax Invoice'!$A$1:$Q$152</definedName>
    <definedName name="Z_87B825B6_BE84_401D_9D96_20C17A5B994F_.wvu.PrintArea" localSheetId="1" hidden="1">'Input Data'!$A$1:$I$55</definedName>
    <definedName name="Z_87B825B6_BE84_401D_9D96_20C17A5B994F_.wvu.PrintArea" localSheetId="0" hidden="1">Notes!$A$1:$B$86</definedName>
    <definedName name="Z_87B825B6_BE84_401D_9D96_20C17A5B994F_.wvu.PrintArea" localSheetId="11" hidden="1">'Site staff &amp; Other'!$A$1:$I$49</definedName>
    <definedName name="Z_87B825B6_BE84_401D_9D96_20C17A5B994F_.wvu.PrintArea" localSheetId="8" hidden="1">'Subsistence &amp; Travelling'!$A$1:$K$88</definedName>
    <definedName name="Z_87B825B6_BE84_401D_9D96_20C17A5B994F_.wvu.PrintArea" localSheetId="6" hidden="1">'Summary A3'!$A$1:$L$58</definedName>
    <definedName name="Z_87B825B6_BE84_401D_9D96_20C17A5B994F_.wvu.PrintArea" localSheetId="7" hidden="1">'Time Based'!$A$1:$I$56</definedName>
    <definedName name="Z_87B825B6_BE84_401D_9D96_20C17A5B994F_.wvu.PrintArea" localSheetId="9" hidden="1">'Trip Sheet'!$A$1:$O$65</definedName>
    <definedName name="Z_87B825B6_BE84_401D_9D96_20C17A5B994F_.wvu.PrintArea" localSheetId="10" hidden="1">'Typing, Duplicating, &amp; Printing'!$A$1:$J$67</definedName>
    <definedName name="Z_87B825B6_BE84_401D_9D96_20C17A5B994F_.wvu.PrintArea" localSheetId="2" hidden="1">'Worked Example'!$A$1:$H$52</definedName>
    <definedName name="Z_87B825B6_BE84_401D_9D96_20C17A5B994F_.wvu.PrintTitles" localSheetId="3" hidden="1">'Civil Multi-discipl Tax Invoice'!$1:$11</definedName>
    <definedName name="Z_87B825B6_BE84_401D_9D96_20C17A5B994F_.wvu.PrintTitles" localSheetId="1" hidden="1">'Input Data'!$1:$6</definedName>
    <definedName name="Z_87B825B6_BE84_401D_9D96_20C17A5B994F_.wvu.PrintTitles" localSheetId="2" hidden="1">'Worked Example'!$1:$6</definedName>
    <definedName name="Z_87B825B6_BE84_401D_9D96_20C17A5B994F_.wvu.Rows" localSheetId="3" hidden="1">'Civil Multi-discipl Tax Invoice'!$76:$86</definedName>
    <definedName name="Z_C3FD0C30_5FEE_44FC_8C8E_ACB1A98A43F5_.wvu.PrintArea" localSheetId="3" hidden="1">'Civil Multi-discipl Tax Invoice'!$A$1:$Q$152</definedName>
    <definedName name="Z_C3FD0C30_5FEE_44FC_8C8E_ACB1A98A43F5_.wvu.PrintArea" localSheetId="1" hidden="1">'Input Data'!$A$1:$I$55</definedName>
    <definedName name="Z_C3FD0C30_5FEE_44FC_8C8E_ACB1A98A43F5_.wvu.PrintArea" localSheetId="0" hidden="1">Notes!$A$1:$B$66</definedName>
    <definedName name="Z_C3FD0C30_5FEE_44FC_8C8E_ACB1A98A43F5_.wvu.PrintArea" localSheetId="11" hidden="1">'Site staff &amp; Other'!$A$1:$I$49</definedName>
    <definedName name="Z_C3FD0C30_5FEE_44FC_8C8E_ACB1A98A43F5_.wvu.PrintArea" localSheetId="8" hidden="1">'Subsistence &amp; Travelling'!$A$1:$K$88</definedName>
    <definedName name="Z_C3FD0C30_5FEE_44FC_8C8E_ACB1A98A43F5_.wvu.PrintArea" localSheetId="7" hidden="1">'Time Based'!$A$1:$I$56</definedName>
    <definedName name="Z_C3FD0C30_5FEE_44FC_8C8E_ACB1A98A43F5_.wvu.PrintArea" localSheetId="2" hidden="1">'Worked Example'!$A$1:$H$52</definedName>
    <definedName name="Z_C3FD0C30_5FEE_44FC_8C8E_ACB1A98A43F5_.wvu.PrintTitles" localSheetId="3" hidden="1">'Civil Multi-discipl Tax Invoice'!$1:$11</definedName>
    <definedName name="Z_C3FD0C30_5FEE_44FC_8C8E_ACB1A98A43F5_.wvu.PrintTitles" localSheetId="1" hidden="1">'Input Data'!$1:$6</definedName>
    <definedName name="Z_C3FD0C30_5FEE_44FC_8C8E_ACB1A98A43F5_.wvu.PrintTitles" localSheetId="2" hidden="1">'Worked Example'!$1:$6</definedName>
    <definedName name="Z_F2EF8C40_5F38_4711_A114_3A47916B87AA_.wvu.PrintArea" localSheetId="3" hidden="1">'Civil Multi-discipl Tax Invoice'!$A$1:$Q$152</definedName>
    <definedName name="Z_F2EF8C40_5F38_4711_A114_3A47916B87AA_.wvu.PrintArea" localSheetId="1" hidden="1">'Input Data'!$A$1:$I$55</definedName>
    <definedName name="Z_F2EF8C40_5F38_4711_A114_3A47916B87AA_.wvu.PrintArea" localSheetId="0" hidden="1">Notes!$A$1:$B$86</definedName>
    <definedName name="Z_F2EF8C40_5F38_4711_A114_3A47916B87AA_.wvu.PrintArea" localSheetId="11" hidden="1">'Site staff &amp; Other'!$A$1:$I$49</definedName>
    <definedName name="Z_F2EF8C40_5F38_4711_A114_3A47916B87AA_.wvu.PrintArea" localSheetId="8" hidden="1">'Subsistence &amp; Travelling'!$A$1:$K$88</definedName>
    <definedName name="Z_F2EF8C40_5F38_4711_A114_3A47916B87AA_.wvu.PrintArea" localSheetId="6" hidden="1">'Summary A3'!$A$1:$L$58</definedName>
    <definedName name="Z_F2EF8C40_5F38_4711_A114_3A47916B87AA_.wvu.PrintArea" localSheetId="7" hidden="1">'Time Based'!$A$1:$I$56</definedName>
    <definedName name="Z_F2EF8C40_5F38_4711_A114_3A47916B87AA_.wvu.PrintArea" localSheetId="9" hidden="1">'Trip Sheet'!$A$1:$O$65</definedName>
    <definedName name="Z_F2EF8C40_5F38_4711_A114_3A47916B87AA_.wvu.PrintArea" localSheetId="10" hidden="1">'Typing, Duplicating, &amp; Printing'!$A$1:$J$67</definedName>
    <definedName name="Z_F2EF8C40_5F38_4711_A114_3A47916B87AA_.wvu.PrintArea" localSheetId="2" hidden="1">'Worked Example'!$A$1:$H$52</definedName>
    <definedName name="Z_F2EF8C40_5F38_4711_A114_3A47916B87AA_.wvu.PrintTitles" localSheetId="3" hidden="1">'Civil Multi-discipl Tax Invoice'!$1:$11</definedName>
    <definedName name="Z_F2EF8C40_5F38_4711_A114_3A47916B87AA_.wvu.PrintTitles" localSheetId="1" hidden="1">'Input Data'!$1:$6</definedName>
    <definedName name="Z_F2EF8C40_5F38_4711_A114_3A47916B87AA_.wvu.PrintTitles" localSheetId="2" hidden="1">'Worked Example'!$1:$6</definedName>
    <definedName name="Z_F2EF8C40_5F38_4711_A114_3A47916B87AA_.wvu.Rows" localSheetId="3" hidden="1">'Civil Multi-discipl Tax Invoice'!$76:$86</definedName>
  </definedNames>
  <calcPr calcId="152511"/>
  <customWorkbookViews>
    <customWorkbookView name="everyone - Personal View" guid="{87B825B6-BE84-401D-9D96-20C17A5B994F}" mergeInterval="0" personalView="1" maximized="1" windowWidth="1020" windowHeight="503" activeSheetId="2"/>
    <customWorkbookView name="BEAURAIN - Personal View" guid="{C3FD0C30-5FEE-44FC-8C8E-ACB1A98A43F5}" mergeInterval="0" personalView="1" maximized="1" windowWidth="956" windowHeight="452" activeSheetId="6" showStatusbar="0"/>
    <customWorkbookView name="Charles Beaurain - Personal View" guid="{F2EF8C40-5F38-4711-A114-3A47916B87AA}" mergeInterval="0" personalView="1" maximized="1" windowWidth="1020" windowHeight="503" activeSheetId="9"/>
  </customWorkbookViews>
</workbook>
</file>

<file path=xl/calcChain.xml><?xml version="1.0" encoding="utf-8"?>
<calcChain xmlns="http://schemas.openxmlformats.org/spreadsheetml/2006/main">
  <c r="L4" i="7" l="1"/>
  <c r="M43" i="10" l="1"/>
  <c r="F55" i="7"/>
  <c r="M41" i="6"/>
  <c r="M40" i="6"/>
  <c r="M39" i="6"/>
  <c r="M38" i="6"/>
  <c r="M37" i="6"/>
  <c r="M36" i="6"/>
  <c r="M35" i="6"/>
  <c r="M34" i="6"/>
  <c r="M33" i="6"/>
  <c r="M32" i="6"/>
  <c r="M31" i="6"/>
  <c r="M30" i="6"/>
  <c r="M28" i="6"/>
  <c r="M27" i="6"/>
  <c r="M26" i="6"/>
  <c r="M25" i="6"/>
  <c r="M24" i="6"/>
  <c r="M23" i="6"/>
  <c r="M22" i="6"/>
  <c r="M21" i="6"/>
  <c r="M20" i="6"/>
  <c r="M19" i="6"/>
  <c r="M18" i="6"/>
  <c r="M16" i="6"/>
  <c r="M15" i="6"/>
  <c r="M14" i="6"/>
  <c r="M13" i="6"/>
  <c r="M12" i="6"/>
  <c r="M11" i="6"/>
  <c r="M10" i="6"/>
  <c r="M9" i="6"/>
  <c r="M8" i="6"/>
  <c r="M7" i="6"/>
  <c r="M6" i="6"/>
  <c r="E41" i="6"/>
  <c r="E40" i="6"/>
  <c r="E39" i="6"/>
  <c r="E38" i="6"/>
  <c r="E37" i="6"/>
  <c r="E36" i="6"/>
  <c r="E35" i="6"/>
  <c r="E34" i="6"/>
  <c r="E33" i="6"/>
  <c r="E32" i="6"/>
  <c r="E31" i="6"/>
  <c r="E30" i="6"/>
  <c r="E29" i="6"/>
  <c r="E28" i="6"/>
  <c r="E27" i="6"/>
  <c r="E26" i="6"/>
  <c r="E25" i="6"/>
  <c r="E24" i="6"/>
  <c r="E23" i="6"/>
  <c r="E22" i="6"/>
  <c r="E21" i="6"/>
  <c r="E19" i="6"/>
  <c r="E18" i="6"/>
  <c r="E17" i="6"/>
  <c r="E16" i="6"/>
  <c r="E15" i="6"/>
  <c r="E14" i="6"/>
  <c r="E13" i="6"/>
  <c r="E12" i="6"/>
  <c r="E11" i="6"/>
  <c r="E10" i="6"/>
  <c r="E9" i="6"/>
  <c r="E8" i="6"/>
  <c r="E7" i="6"/>
  <c r="K41" i="6"/>
  <c r="K40" i="6"/>
  <c r="K39" i="6"/>
  <c r="K38" i="6"/>
  <c r="K37" i="6"/>
  <c r="K36" i="6"/>
  <c r="K35" i="6"/>
  <c r="K34" i="6"/>
  <c r="K33" i="6"/>
  <c r="K32" i="6"/>
  <c r="K31" i="6"/>
  <c r="K30" i="6"/>
  <c r="K29" i="6"/>
  <c r="M29" i="6" s="1"/>
  <c r="K28" i="6"/>
  <c r="K27" i="6"/>
  <c r="K26" i="6"/>
  <c r="K25" i="6"/>
  <c r="K24" i="6"/>
  <c r="K23" i="6"/>
  <c r="K22" i="6"/>
  <c r="K21" i="6"/>
  <c r="K20" i="6"/>
  <c r="K19" i="6"/>
  <c r="K18" i="6"/>
  <c r="K17" i="6"/>
  <c r="M17" i="6" s="1"/>
  <c r="K16" i="6"/>
  <c r="K15" i="6"/>
  <c r="K14" i="6"/>
  <c r="K13" i="6"/>
  <c r="K12" i="6"/>
  <c r="K11" i="6"/>
  <c r="K10" i="6"/>
  <c r="K9" i="6"/>
  <c r="K8" i="6"/>
  <c r="K7" i="6"/>
  <c r="K6" i="6"/>
  <c r="C41" i="6"/>
  <c r="C40" i="6"/>
  <c r="C39" i="6"/>
  <c r="C38" i="6"/>
  <c r="C37" i="6"/>
  <c r="C36" i="6"/>
  <c r="C35" i="6"/>
  <c r="C34" i="6"/>
  <c r="C33" i="6"/>
  <c r="C32" i="6"/>
  <c r="C31" i="6"/>
  <c r="C30" i="6"/>
  <c r="C29" i="6"/>
  <c r="C28" i="6"/>
  <c r="C27" i="6"/>
  <c r="C26" i="6"/>
  <c r="C25" i="6"/>
  <c r="C24" i="6"/>
  <c r="C23" i="6"/>
  <c r="C22" i="6"/>
  <c r="C21" i="6"/>
  <c r="C20" i="6"/>
  <c r="E20" i="6" s="1"/>
  <c r="C19" i="6"/>
  <c r="C18" i="6"/>
  <c r="C17" i="6"/>
  <c r="C16" i="6"/>
  <c r="C15" i="6"/>
  <c r="C14" i="6"/>
  <c r="C13" i="6"/>
  <c r="C12" i="6"/>
  <c r="C11" i="6"/>
  <c r="C10" i="6"/>
  <c r="C9" i="6"/>
  <c r="C8" i="6"/>
  <c r="C7" i="6"/>
  <c r="C6" i="6"/>
  <c r="E6" i="6" s="1"/>
  <c r="C5" i="6"/>
  <c r="E5" i="6" s="1"/>
  <c r="G5" i="6" s="1"/>
  <c r="O1" i="6"/>
  <c r="I73" i="4"/>
  <c r="J5" i="10" l="1"/>
  <c r="J4" i="10"/>
  <c r="G3" i="8"/>
  <c r="E3" i="8"/>
  <c r="O44" i="9" l="1"/>
  <c r="O53" i="9" l="1"/>
  <c r="O52" i="9"/>
  <c r="O51" i="9"/>
  <c r="O50" i="9"/>
  <c r="O49" i="9"/>
  <c r="O48" i="9"/>
  <c r="O47" i="9"/>
  <c r="O46" i="9"/>
  <c r="O45" i="9"/>
  <c r="P102" i="4" l="1"/>
  <c r="O37" i="9" l="1"/>
  <c r="L33" i="9" l="1"/>
  <c r="L32" i="9"/>
  <c r="L31" i="9"/>
  <c r="L30" i="9"/>
  <c r="L29" i="9"/>
  <c r="L28" i="9"/>
  <c r="L27" i="9"/>
  <c r="L26" i="9"/>
  <c r="L25" i="9"/>
  <c r="L24" i="9"/>
  <c r="O16" i="10" l="1"/>
  <c r="I59" i="12" l="1"/>
  <c r="I58" i="12"/>
  <c r="I57" i="12"/>
  <c r="J41" i="11"/>
  <c r="J40" i="11"/>
  <c r="J39" i="11"/>
  <c r="J27" i="11"/>
  <c r="J12" i="11"/>
  <c r="J11" i="11"/>
  <c r="J10" i="11"/>
  <c r="N44" i="10" l="1"/>
  <c r="I52" i="3" l="1"/>
  <c r="I51" i="3"/>
  <c r="I50" i="3"/>
  <c r="I49" i="3"/>
  <c r="H53" i="3"/>
  <c r="I53" i="3" s="1"/>
  <c r="F3" i="2"/>
  <c r="I50" i="12" l="1"/>
  <c r="I67" i="12" s="1"/>
  <c r="K102" i="4" s="1"/>
  <c r="I63" i="12" l="1"/>
  <c r="I62" i="12"/>
  <c r="I61" i="12"/>
  <c r="I60" i="12"/>
  <c r="I56" i="12"/>
  <c r="I55" i="12"/>
  <c r="I54" i="12"/>
  <c r="J66" i="11"/>
  <c r="I64" i="12" l="1"/>
  <c r="J23" i="11" l="1"/>
  <c r="J24" i="11"/>
  <c r="J25" i="11"/>
  <c r="J26" i="11"/>
  <c r="J28" i="11"/>
  <c r="J29" i="11"/>
  <c r="J30" i="11"/>
  <c r="J8" i="11"/>
  <c r="J9" i="11"/>
  <c r="J13" i="11"/>
  <c r="J14" i="11"/>
  <c r="J15" i="11"/>
  <c r="J16" i="11"/>
  <c r="J17" i="11"/>
  <c r="F18" i="2" l="1"/>
  <c r="F10" i="2" l="1"/>
  <c r="G4" i="7" l="1"/>
  <c r="I57" i="7" s="1"/>
  <c r="J15" i="7"/>
  <c r="E15" i="7"/>
  <c r="J13" i="7"/>
  <c r="E13" i="7"/>
  <c r="E12" i="7"/>
  <c r="E11" i="7"/>
  <c r="F9" i="7"/>
  <c r="E6" i="7"/>
  <c r="H46" i="7"/>
  <c r="Q68" i="4"/>
  <c r="J46" i="7" l="1"/>
  <c r="O60" i="10" l="1"/>
  <c r="H43" i="10"/>
  <c r="O43" i="10" s="1"/>
  <c r="J36" i="10"/>
  <c r="M36" i="10" s="1"/>
  <c r="O36" i="10" s="1"/>
  <c r="O37" i="10" s="1"/>
  <c r="F36" i="10"/>
  <c r="F35" i="10"/>
  <c r="F34" i="10"/>
  <c r="F33" i="10"/>
  <c r="O45" i="10" l="1"/>
  <c r="F37" i="10"/>
  <c r="O61" i="10" l="1"/>
  <c r="A52" i="1"/>
  <c r="A54" i="1" s="1"/>
  <c r="A56" i="1" s="1"/>
  <c r="A58" i="1" s="1"/>
  <c r="A60" i="1" s="1"/>
  <c r="A62" i="1" s="1"/>
  <c r="A64" i="1" s="1"/>
  <c r="A66" i="1" s="1"/>
  <c r="A85" i="1" s="1"/>
  <c r="C3" i="5"/>
  <c r="I36" i="2" s="1"/>
  <c r="F21" i="2"/>
  <c r="Q62" i="4"/>
  <c r="G33" i="2"/>
  <c r="K143" i="4" s="1"/>
  <c r="H11" i="2"/>
  <c r="F11" i="2"/>
  <c r="G7" i="6"/>
  <c r="F42" i="6"/>
  <c r="N5" i="6" s="1"/>
  <c r="N42" i="6" s="1"/>
  <c r="I102" i="4"/>
  <c r="I12" i="8"/>
  <c r="I28" i="8"/>
  <c r="I44" i="8"/>
  <c r="J18" i="13"/>
  <c r="Q74" i="4" s="1"/>
  <c r="P103" i="4" s="1"/>
  <c r="I7" i="12"/>
  <c r="I37" i="12"/>
  <c r="J38" i="11"/>
  <c r="J53" i="11"/>
  <c r="O69" i="9"/>
  <c r="O84" i="9"/>
  <c r="O55" i="4"/>
  <c r="D42" i="6"/>
  <c r="L5" i="6" s="1"/>
  <c r="L42" i="6" s="1"/>
  <c r="B7" i="4"/>
  <c r="Q2" i="4"/>
  <c r="J18" i="11"/>
  <c r="J31" i="11"/>
  <c r="J32" i="11"/>
  <c r="J42" i="11"/>
  <c r="J43" i="11"/>
  <c r="J44" i="11"/>
  <c r="J45" i="11"/>
  <c r="J46" i="11"/>
  <c r="J47" i="11"/>
  <c r="J54" i="11"/>
  <c r="J55" i="11"/>
  <c r="J56" i="11"/>
  <c r="J57" i="11"/>
  <c r="J58" i="11"/>
  <c r="J59" i="11"/>
  <c r="J60" i="11"/>
  <c r="J61" i="11"/>
  <c r="J62" i="11"/>
  <c r="I22" i="12"/>
  <c r="C16" i="4"/>
  <c r="Q105" i="4"/>
  <c r="H5" i="4"/>
  <c r="L2" i="4"/>
  <c r="D3" i="13"/>
  <c r="H3" i="13"/>
  <c r="D3" i="12"/>
  <c r="G3" i="12"/>
  <c r="I8" i="12"/>
  <c r="I9" i="12"/>
  <c r="I10" i="12"/>
  <c r="I11" i="12"/>
  <c r="I12" i="12"/>
  <c r="I13" i="12"/>
  <c r="I14" i="12"/>
  <c r="I15" i="12"/>
  <c r="I16" i="12"/>
  <c r="I23" i="12"/>
  <c r="I24" i="12"/>
  <c r="I25" i="12"/>
  <c r="I26" i="12"/>
  <c r="I27" i="12"/>
  <c r="I28" i="12"/>
  <c r="I29" i="12"/>
  <c r="I30" i="12"/>
  <c r="I31" i="12"/>
  <c r="I38" i="12"/>
  <c r="I39" i="12"/>
  <c r="I40" i="12"/>
  <c r="I41" i="12"/>
  <c r="I42" i="12"/>
  <c r="I43" i="12"/>
  <c r="I44" i="12"/>
  <c r="I45" i="12"/>
  <c r="I46" i="12"/>
  <c r="I13" i="8"/>
  <c r="I14" i="8"/>
  <c r="I15" i="8"/>
  <c r="I16" i="8"/>
  <c r="I17" i="8"/>
  <c r="I18" i="8"/>
  <c r="I19" i="8"/>
  <c r="I20" i="8"/>
  <c r="I21" i="8"/>
  <c r="I29" i="8"/>
  <c r="I30" i="8"/>
  <c r="I31" i="8"/>
  <c r="I32" i="8"/>
  <c r="I33" i="8"/>
  <c r="I34" i="8"/>
  <c r="I35" i="8"/>
  <c r="I36" i="8"/>
  <c r="I37" i="8"/>
  <c r="I45" i="8"/>
  <c r="I46" i="8"/>
  <c r="I47" i="8"/>
  <c r="I48" i="8"/>
  <c r="I49" i="8"/>
  <c r="I50" i="8"/>
  <c r="I51" i="8"/>
  <c r="I52" i="8"/>
  <c r="I53" i="8"/>
  <c r="D3" i="11"/>
  <c r="H3" i="11"/>
  <c r="D3" i="9"/>
  <c r="J3" i="9"/>
  <c r="E2" i="6"/>
  <c r="G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Q5" i="4"/>
  <c r="B5" i="4"/>
  <c r="M4" i="4"/>
  <c r="P4" i="4"/>
  <c r="B6" i="4"/>
  <c r="M7" i="4"/>
  <c r="P7" i="4"/>
  <c r="B8" i="4"/>
  <c r="M8" i="4"/>
  <c r="Q8" i="4"/>
  <c r="B9" i="4"/>
  <c r="M9" i="4"/>
  <c r="Q9" i="4"/>
  <c r="B10" i="4"/>
  <c r="M10" i="4"/>
  <c r="O10" i="4"/>
  <c r="Q10" i="4"/>
  <c r="B11" i="4"/>
  <c r="K11" i="4"/>
  <c r="M11" i="4"/>
  <c r="O11" i="4"/>
  <c r="B13" i="4"/>
  <c r="P13" i="4"/>
  <c r="B14" i="4"/>
  <c r="Q14" i="4"/>
  <c r="B15" i="4"/>
  <c r="Q15" i="4"/>
  <c r="C17" i="4"/>
  <c r="O17" i="4"/>
  <c r="B18" i="4"/>
  <c r="O18" i="4"/>
  <c r="B19" i="4"/>
  <c r="O19" i="4"/>
  <c r="O20" i="4"/>
  <c r="C21" i="4"/>
  <c r="F48" i="2"/>
  <c r="G48" i="2"/>
  <c r="H48" i="2"/>
  <c r="H55" i="2"/>
  <c r="I55" i="2" s="1"/>
  <c r="J33" i="11"/>
  <c r="L20" i="7" l="1"/>
  <c r="O103" i="4"/>
  <c r="O104" i="4" s="1"/>
  <c r="P104" i="4"/>
  <c r="O54" i="9"/>
  <c r="O88" i="9" s="1"/>
  <c r="F102" i="4" s="1"/>
  <c r="J48" i="11"/>
  <c r="I43" i="2"/>
  <c r="I123" i="4" s="1"/>
  <c r="I46" i="2"/>
  <c r="G132" i="4" s="1"/>
  <c r="J63" i="11"/>
  <c r="I40" i="2"/>
  <c r="M114" i="4" s="1"/>
  <c r="O32" i="6"/>
  <c r="O16" i="6"/>
  <c r="G36" i="6"/>
  <c r="G20" i="6"/>
  <c r="O40" i="6"/>
  <c r="O24" i="6"/>
  <c r="O8" i="6"/>
  <c r="G28" i="6"/>
  <c r="G12" i="6"/>
  <c r="O36" i="6"/>
  <c r="O20" i="6"/>
  <c r="G40" i="6"/>
  <c r="G24" i="6"/>
  <c r="G8" i="6"/>
  <c r="O28" i="6"/>
  <c r="O12" i="6"/>
  <c r="G32" i="6"/>
  <c r="G16" i="6"/>
  <c r="J20" i="13"/>
  <c r="H50" i="7"/>
  <c r="J50" i="7" s="1"/>
  <c r="L50" i="7" s="1"/>
  <c r="L56" i="7" s="1"/>
  <c r="M123" i="4"/>
  <c r="I38" i="8"/>
  <c r="I40" i="8" s="1"/>
  <c r="I54" i="8"/>
  <c r="I47" i="12"/>
  <c r="I17" i="12"/>
  <c r="I32" i="12"/>
  <c r="I42" i="2"/>
  <c r="I120" i="4" s="1"/>
  <c r="I47" i="2"/>
  <c r="K140" i="4"/>
  <c r="D34" i="2"/>
  <c r="K146" i="4"/>
  <c r="I44" i="2"/>
  <c r="M126" i="4" s="1"/>
  <c r="A21" i="4"/>
  <c r="K149" i="4"/>
  <c r="I41" i="2"/>
  <c r="I45" i="2"/>
  <c r="M129" i="4" s="1"/>
  <c r="F39" i="2"/>
  <c r="L21" i="4" s="1"/>
  <c r="I52" i="2"/>
  <c r="K7" i="5"/>
  <c r="I6" i="5"/>
  <c r="K5" i="5"/>
  <c r="I54" i="2"/>
  <c r="O38" i="6"/>
  <c r="O34" i="6"/>
  <c r="O30" i="6"/>
  <c r="O26" i="6"/>
  <c r="O22" i="6"/>
  <c r="O18" i="6"/>
  <c r="O14" i="6"/>
  <c r="O10" i="6"/>
  <c r="O6" i="6"/>
  <c r="G38" i="6"/>
  <c r="G34" i="6"/>
  <c r="G30" i="6"/>
  <c r="G26" i="6"/>
  <c r="G22" i="6"/>
  <c r="G18" i="6"/>
  <c r="G14" i="6"/>
  <c r="G10" i="6"/>
  <c r="G6" i="6"/>
  <c r="O41" i="6"/>
  <c r="O37" i="6"/>
  <c r="O33" i="6"/>
  <c r="O29" i="6"/>
  <c r="O25" i="6"/>
  <c r="O21" i="6"/>
  <c r="O17" i="6"/>
  <c r="O13" i="6"/>
  <c r="O9" i="6"/>
  <c r="G41" i="6"/>
  <c r="G37" i="6"/>
  <c r="G33" i="6"/>
  <c r="G29" i="6"/>
  <c r="G25" i="6"/>
  <c r="G21" i="6"/>
  <c r="G17" i="6"/>
  <c r="G13" i="6"/>
  <c r="G9" i="6"/>
  <c r="O39" i="6"/>
  <c r="O35" i="6"/>
  <c r="O31" i="6"/>
  <c r="O27" i="6"/>
  <c r="O23" i="6"/>
  <c r="O19" i="6"/>
  <c r="O15" i="6"/>
  <c r="O11" i="6"/>
  <c r="O7" i="6"/>
  <c r="G39" i="6"/>
  <c r="G35" i="6"/>
  <c r="G31" i="6"/>
  <c r="G27" i="6"/>
  <c r="G23" i="6"/>
  <c r="G19" i="6"/>
  <c r="G15" i="6"/>
  <c r="G11" i="6"/>
  <c r="M132" i="4"/>
  <c r="I7" i="5"/>
  <c r="I5" i="5"/>
  <c r="I53" i="2"/>
  <c r="I51" i="2"/>
  <c r="D33" i="2"/>
  <c r="K6" i="5"/>
  <c r="J65" i="11" l="1"/>
  <c r="J67" i="11" s="1"/>
  <c r="I49" i="12"/>
  <c r="I66" i="12" s="1"/>
  <c r="I132" i="4"/>
  <c r="I56" i="8"/>
  <c r="Q66" i="4"/>
  <c r="I103" i="4" s="1"/>
  <c r="G42" i="6"/>
  <c r="H26" i="7"/>
  <c r="J26" i="7" s="1"/>
  <c r="Q59" i="4"/>
  <c r="Q58" i="4"/>
  <c r="H25" i="7"/>
  <c r="J25" i="7" s="1"/>
  <c r="L5" i="5"/>
  <c r="L6" i="5" s="1"/>
  <c r="L7" i="5" s="1"/>
  <c r="M120" i="4"/>
  <c r="I48" i="2"/>
  <c r="I126" i="4"/>
  <c r="E135" i="4"/>
  <c r="G126" i="4"/>
  <c r="M135" i="4"/>
  <c r="G135" i="4"/>
  <c r="I135" i="4"/>
  <c r="I149" i="4"/>
  <c r="M149" i="4"/>
  <c r="G149" i="4"/>
  <c r="M150" i="4"/>
  <c r="I117" i="4"/>
  <c r="M117" i="4"/>
  <c r="I143" i="4"/>
  <c r="M143" i="4"/>
  <c r="G129" i="4"/>
  <c r="I129" i="4"/>
  <c r="E42" i="6"/>
  <c r="M5" i="6" s="1"/>
  <c r="M140" i="4"/>
  <c r="M146" i="4"/>
  <c r="I146" i="4"/>
  <c r="M30" i="9" l="1"/>
  <c r="M26" i="9"/>
  <c r="M15" i="9"/>
  <c r="M11" i="9"/>
  <c r="M7" i="9"/>
  <c r="M13" i="9"/>
  <c r="M27" i="9"/>
  <c r="M12" i="9"/>
  <c r="M33" i="9"/>
  <c r="M29" i="9"/>
  <c r="M25" i="9"/>
  <c r="M14" i="9"/>
  <c r="M10" i="9"/>
  <c r="M32" i="9"/>
  <c r="M28" i="9"/>
  <c r="M24" i="9"/>
  <c r="M9" i="9"/>
  <c r="M31" i="9"/>
  <c r="M16" i="9"/>
  <c r="M8" i="9"/>
  <c r="H37" i="7"/>
  <c r="J37" i="7" s="1"/>
  <c r="I104" i="4"/>
  <c r="M133" i="4"/>
  <c r="H49" i="2"/>
  <c r="A49" i="2"/>
  <c r="Q67" i="4"/>
  <c r="H44" i="7"/>
  <c r="M141" i="4"/>
  <c r="M118" i="4"/>
  <c r="M144" i="4"/>
  <c r="M136" i="4"/>
  <c r="M147" i="4"/>
  <c r="M115" i="4"/>
  <c r="E27" i="2"/>
  <c r="C20" i="4" s="1"/>
  <c r="M130" i="4"/>
  <c r="M127" i="4"/>
  <c r="Q21" i="4"/>
  <c r="O108" i="4" s="1"/>
  <c r="M124" i="4"/>
  <c r="M121" i="4"/>
  <c r="K126" i="4"/>
  <c r="K123" i="4"/>
  <c r="K114" i="4"/>
  <c r="K129" i="4"/>
  <c r="K120" i="4"/>
  <c r="K135" i="4"/>
  <c r="K117" i="4"/>
  <c r="K132" i="4"/>
  <c r="M42" i="6"/>
  <c r="O5" i="6"/>
  <c r="O42" i="6" s="1"/>
  <c r="Q71" i="4" l="1"/>
  <c r="J42" i="6"/>
  <c r="M102" i="4" s="1"/>
  <c r="K103" i="4"/>
  <c r="K104" i="4" s="1"/>
  <c r="J44" i="7"/>
  <c r="J48" i="7" s="1"/>
  <c r="L48" i="7" s="1"/>
  <c r="H48" i="7"/>
  <c r="M108" i="4"/>
  <c r="K108" i="4"/>
  <c r="Q108" i="4" l="1"/>
  <c r="O135" i="4" s="1"/>
  <c r="Q135" i="4" s="1"/>
  <c r="Q40" i="4" s="1"/>
  <c r="O120" i="4" l="1"/>
  <c r="Q120" i="4" s="1"/>
  <c r="Q30" i="4" s="1"/>
  <c r="O129" i="4"/>
  <c r="Q129" i="4" s="1"/>
  <c r="Q36" i="4" s="1"/>
  <c r="O146" i="4"/>
  <c r="Q146" i="4" s="1"/>
  <c r="Q49" i="4" s="1"/>
  <c r="O123" i="4"/>
  <c r="Q123" i="4" s="1"/>
  <c r="Q32" i="4" s="1"/>
  <c r="O114" i="4"/>
  <c r="Q114" i="4" s="1"/>
  <c r="Q26" i="4" s="1"/>
  <c r="O126" i="4"/>
  <c r="Q126" i="4" s="1"/>
  <c r="Q34" i="4" s="1"/>
  <c r="O117" i="4"/>
  <c r="Q117" i="4" s="1"/>
  <c r="Q28" i="4" s="1"/>
  <c r="O132" i="4"/>
  <c r="Q132" i="4" s="1"/>
  <c r="Q38" i="4" s="1"/>
  <c r="O140" i="4"/>
  <c r="Q140" i="4" s="1"/>
  <c r="Q45" i="4" s="1"/>
  <c r="O149" i="4"/>
  <c r="Q149" i="4" s="1"/>
  <c r="Q51" i="4" s="1"/>
  <c r="Q110" i="4"/>
  <c r="O143" i="4"/>
  <c r="Q143" i="4" s="1"/>
  <c r="Q47" i="4" s="1"/>
  <c r="Q42" i="4" l="1"/>
  <c r="F10" i="8" s="1"/>
  <c r="Q138" i="4"/>
  <c r="Q53" i="4"/>
  <c r="Q152" i="4"/>
  <c r="I22" i="8" l="1"/>
  <c r="I57" i="8" s="1"/>
  <c r="I58" i="8"/>
  <c r="C102" i="4" s="1"/>
  <c r="B102" i="4" s="1"/>
  <c r="Q102" i="4" s="1"/>
  <c r="Q57" i="4"/>
  <c r="Q60" i="4" s="1"/>
  <c r="Q54" i="4"/>
  <c r="Q55" i="4" s="1"/>
  <c r="H28" i="7"/>
  <c r="H24" i="7" l="1"/>
  <c r="I24" i="8"/>
  <c r="I59" i="8"/>
  <c r="O32" i="9"/>
  <c r="O28" i="9"/>
  <c r="O24" i="9"/>
  <c r="O13" i="9"/>
  <c r="O9" i="9"/>
  <c r="O31" i="9"/>
  <c r="O27" i="9"/>
  <c r="O16" i="9"/>
  <c r="O12" i="9"/>
  <c r="O8" i="9"/>
  <c r="O30" i="9"/>
  <c r="O26" i="9"/>
  <c r="O15" i="9"/>
  <c r="O11" i="9"/>
  <c r="O7" i="9"/>
  <c r="O33" i="9"/>
  <c r="O29" i="9"/>
  <c r="O25" i="9"/>
  <c r="O14" i="9"/>
  <c r="O10" i="9"/>
  <c r="L19" i="7"/>
  <c r="Q61" i="4"/>
  <c r="Q63" i="4" s="1"/>
  <c r="B103" i="4"/>
  <c r="C103" i="4"/>
  <c r="C104" i="4" s="1"/>
  <c r="J28" i="7"/>
  <c r="H30" i="7"/>
  <c r="J24" i="7"/>
  <c r="O17" i="9" l="1"/>
  <c r="O34" i="9"/>
  <c r="B104" i="4"/>
  <c r="J30" i="7"/>
  <c r="L30" i="7" s="1"/>
  <c r="O36" i="9" l="1"/>
  <c r="O87" i="9" s="1"/>
  <c r="Q65" i="4" l="1"/>
  <c r="H35" i="7"/>
  <c r="O89" i="9"/>
  <c r="J35" i="7" l="1"/>
  <c r="H39" i="7"/>
  <c r="H51" i="7"/>
  <c r="F103" i="4"/>
  <c r="Q69" i="4"/>
  <c r="Q70" i="4" s="1"/>
  <c r="F104" i="4" l="1"/>
  <c r="I75" i="4"/>
  <c r="Q72" i="4"/>
  <c r="I72" i="4"/>
  <c r="J39" i="7"/>
  <c r="L39" i="7" s="1"/>
  <c r="L54" i="7" s="1"/>
  <c r="J51" i="7"/>
  <c r="M73" i="4" l="1"/>
  <c r="Q73" i="4" s="1"/>
  <c r="M103" i="4" s="1"/>
  <c r="H55" i="7"/>
  <c r="L55" i="7"/>
  <c r="L57" i="7" s="1"/>
  <c r="Q75" i="4" l="1"/>
  <c r="M104" i="4"/>
  <c r="Q104" i="4" s="1"/>
  <c r="Q103" i="4"/>
  <c r="Q99" i="4" l="1"/>
</calcChain>
</file>

<file path=xl/comments1.xml><?xml version="1.0" encoding="utf-8"?>
<comments xmlns="http://schemas.openxmlformats.org/spreadsheetml/2006/main">
  <authors>
    <author>BEAURAIN</author>
  </authors>
  <commentList>
    <comment ref="G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I11" authorId="0" shapeId="0">
      <text>
        <r>
          <rPr>
            <sz val="8"/>
            <color indexed="81"/>
            <rFont val="Tahoma"/>
            <family val="2"/>
          </rPr>
          <t xml:space="preserve">
AMOUNT APPROVED BY THE D: PM
</t>
        </r>
      </text>
    </comment>
    <comment ref="E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E21" authorId="0" shapeId="0">
      <text>
        <r>
          <rPr>
            <sz val="12"/>
            <color indexed="10"/>
            <rFont val="Tahoma"/>
            <family val="2"/>
          </rPr>
          <t>According to your contract with DPW</t>
        </r>
      </text>
    </comment>
    <comment ref="E28" authorId="0" shape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shapeId="0">
      <text>
        <r>
          <rPr>
            <sz val="8"/>
            <color indexed="81"/>
            <rFont val="Tahoma"/>
            <family val="2"/>
          </rPr>
          <t xml:space="preserve">
AMOUNT APPROVED BY THE D: PM
</t>
        </r>
      </text>
    </comment>
    <comment ref="D17" authorId="0" shapeId="0">
      <text>
        <r>
          <rPr>
            <sz val="12"/>
            <color indexed="10"/>
            <rFont val="Tahoma"/>
            <family val="2"/>
          </rPr>
          <t>Type "None" if not registered otherwise insert the registration number.</t>
        </r>
      </text>
    </comment>
    <comment ref="D20" authorId="0" shapeId="0">
      <text>
        <r>
          <rPr>
            <sz val="12"/>
            <color indexed="10"/>
            <rFont val="Tahoma"/>
            <family val="2"/>
          </rPr>
          <t>According to your contract with DPW</t>
        </r>
      </text>
    </comment>
    <comment ref="D27" authorId="0" shape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PWH</author>
  </authors>
  <commentList>
    <comment ref="Q101" authorId="0" shapeId="0">
      <text>
        <r>
          <rPr>
            <sz val="10"/>
            <color indexed="10"/>
            <rFont val="Tahoma"/>
            <family val="2"/>
          </rPr>
          <t>Any underbudgetted amounts will appear as highlighted red numbers</t>
        </r>
      </text>
    </comment>
  </commentList>
</comments>
</file>

<file path=xl/comments4.xml><?xml version="1.0" encoding="utf-8"?>
<comments xmlns="http://schemas.openxmlformats.org/spreadsheetml/2006/main">
  <authors>
    <author>Ron Naicker</author>
  </authors>
  <commentList>
    <comment ref="I38" authorId="0" shapeId="0">
      <text>
        <r>
          <rPr>
            <b/>
            <sz val="8"/>
            <color indexed="81"/>
            <rFont val="Tahoma"/>
            <family val="2"/>
          </rPr>
          <t>Enter this amount on the Summary page</t>
        </r>
        <r>
          <rPr>
            <sz val="8"/>
            <color indexed="81"/>
            <rFont val="Tahoma"/>
            <family val="2"/>
          </rPr>
          <t xml:space="preserve">
</t>
        </r>
      </text>
    </comment>
  </commentList>
</comments>
</file>

<file path=xl/comments5.xml><?xml version="1.0" encoding="utf-8"?>
<comments xmlns="http://schemas.openxmlformats.org/spreadsheetml/2006/main">
  <authors>
    <author>Charles Beaurain</author>
  </authors>
  <commentList>
    <comment ref="O4" authorId="0" shapeId="0">
      <text>
        <r>
          <rPr>
            <sz val="9"/>
            <color indexed="81"/>
            <rFont val="Tahoma"/>
            <family val="2"/>
          </rPr>
          <t xml:space="preserve">
USE ONLY ONE FORM PER TRIP PLEASE
</t>
        </r>
      </text>
    </comment>
  </commentList>
</comments>
</file>

<file path=xl/comments6.xml><?xml version="1.0" encoding="utf-8"?>
<comments xmlns="http://schemas.openxmlformats.org/spreadsheetml/2006/main">
  <authors>
    <author>BEAURAIN</author>
  </authors>
  <commentList>
    <comment ref="J19"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<sst xmlns="http://schemas.openxmlformats.org/spreadsheetml/2006/main" count="1037" uniqueCount="625">
  <si>
    <t>PLUS VAT @</t>
  </si>
  <si>
    <t xml:space="preserve"> x</t>
  </si>
  <si>
    <t xml:space="preserve"> x {</t>
  </si>
  <si>
    <t>)}=</t>
  </si>
  <si>
    <t>Date</t>
  </si>
  <si>
    <t>Rate</t>
  </si>
  <si>
    <t>Total</t>
  </si>
  <si>
    <t>Amount</t>
  </si>
  <si>
    <t>DATE</t>
  </si>
  <si>
    <t>Hours</t>
  </si>
  <si>
    <t>Hotel Name</t>
  </si>
  <si>
    <t>Delivered to</t>
  </si>
  <si>
    <t>Size</t>
  </si>
  <si>
    <t>Type</t>
  </si>
  <si>
    <t>2. Duplicating</t>
  </si>
  <si>
    <t>Description of Document</t>
  </si>
  <si>
    <t>Pages</t>
  </si>
  <si>
    <t>PAYMENT CERTIFICATE NO:</t>
  </si>
  <si>
    <t>SERVICE:</t>
  </si>
  <si>
    <t>OF</t>
  </si>
  <si>
    <t>AMOUNT DUE</t>
  </si>
  <si>
    <t>NOTE:</t>
  </si>
  <si>
    <t>x</t>
  </si>
  <si>
    <t>Designation</t>
  </si>
  <si>
    <t>DATE APPOINTED :</t>
  </si>
  <si>
    <t>TARIFF OF FEES TO APPLY :</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</si>
  <si>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</si>
  <si>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</si>
  <si>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</si>
  <si>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</si>
  <si>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</si>
  <si>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</si>
  <si>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</si>
  <si>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</si>
  <si>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</si>
  <si>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</si>
  <si>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</si>
  <si>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</si>
  <si>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</si>
  <si>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</si>
  <si>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</si>
  <si>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</si>
  <si>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</si>
  <si>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</si>
  <si>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</si>
  <si>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</si>
  <si>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</si>
  <si>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</si>
  <si>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</si>
  <si>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</si>
  <si>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</si>
  <si>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</si>
  <si>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</si>
  <si>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</si>
  <si>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</si>
  <si>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</si>
  <si>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</si>
  <si>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</si>
  <si>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</si>
  <si>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</si>
  <si>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</si>
  <si>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Month</t>
  </si>
  <si>
    <t>Claimed Hours</t>
  </si>
  <si>
    <t>Approved Remuneration</t>
  </si>
  <si>
    <t>C: Travelling expenses</t>
  </si>
  <si>
    <t>Distance approved km</t>
  </si>
  <si>
    <t>Vehicle cc</t>
  </si>
  <si>
    <t>Tariff</t>
  </si>
  <si>
    <t>Invoice or TMB Number</t>
  </si>
  <si>
    <t>Laboratory/ Place</t>
  </si>
  <si>
    <t>Number of tests</t>
  </si>
  <si>
    <t>Approved rate</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</si>
  <si>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</si>
  <si>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</si>
  <si>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</si>
  <si>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</si>
  <si>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</si>
  <si>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</si>
  <si>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</si>
  <si>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</si>
  <si>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</si>
  <si>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</si>
  <si>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</si>
  <si>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</si>
  <si>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</si>
  <si>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</si>
  <si>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</si>
  <si>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</si>
  <si>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</si>
  <si>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</si>
  <si>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</si>
  <si>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</si>
  <si>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</si>
  <si>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</si>
  <si>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TYPE OF PROJECT:</t>
  </si>
  <si>
    <t>TRAVELLING &amp; SUBSISTENCE CHARGES</t>
  </si>
  <si>
    <t>1. Travelling Time</t>
  </si>
  <si>
    <t>Approved Hours</t>
  </si>
  <si>
    <t>DATE OF INVOICE</t>
  </si>
  <si>
    <t>TOTAL BASIC FEE</t>
  </si>
  <si>
    <t>VALUE FOR CALCULATION PURPOSES</t>
  </si>
  <si>
    <t>DUPLICATES NOT AFFECTED BY ANY FACTOR OTHER THAN .25.</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</si>
  <si>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</si>
  <si>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</si>
  <si>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</si>
  <si>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</si>
  <si>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</si>
  <si>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</si>
  <si>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</si>
  <si>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</si>
  <si>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</si>
  <si>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t>
  </si>
  <si>
    <t>TELEPHONE &amp; FACSIMILE NUMBERS</t>
  </si>
  <si>
    <t>N</t>
  </si>
  <si>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</si>
  <si>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</si>
  <si>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</si>
  <si>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</si>
  <si>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</si>
  <si>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</si>
  <si>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t xml:space="preserve">WORK NOT AFFECTED BY ANY FACTORS </t>
  </si>
  <si>
    <t>CONSTRUCTION MONITORING ONLY</t>
  </si>
  <si>
    <t>Cell</t>
  </si>
  <si>
    <t>TAX INVOICE</t>
  </si>
  <si>
    <t>ESTIMATES OR TENDER VALUES?</t>
  </si>
  <si>
    <t>1</t>
  </si>
  <si>
    <t>CARRIED OVER</t>
  </si>
  <si>
    <t>38</t>
  </si>
  <si>
    <t>INPUT ALL INFORMATION FOR THE WHOLE PROJECT</t>
  </si>
  <si>
    <t>Toll Gates</t>
  </si>
  <si>
    <t>NOTE: ALL ITEMS MUST EXCLUDE VAT</t>
  </si>
  <si>
    <t>ALL ITEMS MUST EXCLUDE VAT</t>
  </si>
  <si>
    <t>BASIC FEE</t>
  </si>
  <si>
    <t>PLUS NON TAXABLE EXPENSES</t>
  </si>
  <si>
    <t>PERCENTAGE OF FEE TENDERED</t>
  </si>
  <si>
    <t>DUE</t>
  </si>
  <si>
    <t>% OF STANDARD FEES TENDERED FOR PROFESSIONAL SERVICES</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</si>
  <si>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</si>
  <si>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</si>
  <si>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</si>
  <si>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</si>
  <si>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</si>
  <si>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</si>
  <si>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</si>
  <si>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</si>
  <si>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</si>
  <si>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</si>
  <si>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</si>
  <si>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POSTAL CODE</t>
  </si>
  <si>
    <t>STREET &amp; NO</t>
  </si>
  <si>
    <t>TOWN/CITY</t>
  </si>
  <si>
    <t>FAX NO</t>
  </si>
  <si>
    <t>INVOICE NO</t>
  </si>
  <si>
    <t>FAX-TO-EMAIL</t>
  </si>
  <si>
    <t>FILE NUMBER:</t>
  </si>
  <si>
    <t>VAT REGISTRATION NO:</t>
  </si>
  <si>
    <t>DRAWING NO:</t>
  </si>
  <si>
    <t>TOWN</t>
  </si>
  <si>
    <t>BUILDING NAME</t>
  </si>
  <si>
    <t>TEL</t>
  </si>
  <si>
    <t>FAX</t>
  </si>
  <si>
    <t xml:space="preserve">PROJECT MAN: </t>
  </si>
  <si>
    <t>E-MAIL</t>
  </si>
  <si>
    <t>CELL</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</si>
  <si>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</si>
  <si>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</si>
  <si>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</si>
  <si>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</si>
  <si>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</si>
  <si>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</si>
  <si>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</si>
  <si>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</si>
  <si>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</si>
  <si>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</si>
  <si>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</si>
  <si>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</si>
  <si>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</si>
  <si>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</si>
  <si>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</si>
  <si>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</si>
  <si>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</si>
  <si>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</si>
  <si>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VALUE OF ALL ALTERATIONS TO EXISTING FACILITIES COMPLETED AFFECTED BY THE 1.25 FACTOR.</t>
  </si>
  <si>
    <t>WORKBOOK FOR THE CALCULATION OF CONSULTING ENGINEER'S FEES IN TERMS OF THE GUIDELINE FOR SERVICES AND FEES PUBLISHED BY ECSA AND AMENDED BY DPW</t>
  </si>
  <si>
    <t>DPW PROJECT MANAGER</t>
  </si>
  <si>
    <t>WCS NO:</t>
  </si>
  <si>
    <t>WCS NUMBER</t>
  </si>
  <si>
    <t>DPW FILE NUMBER:</t>
  </si>
  <si>
    <t>NATIONAL DEPARTMENT OF PUBLIC WORKS</t>
  </si>
  <si>
    <t>WCS NO</t>
  </si>
  <si>
    <t>FEE INVOICE FOR CIVIL ENGINEERING SERVICES</t>
  </si>
  <si>
    <t>ceb10</t>
  </si>
  <si>
    <t>TOTAL PERCENTAGE BASED FEES FOR ALL STAGES</t>
  </si>
  <si>
    <t>FEES (b) CONTRACT ADMINISTRATION &amp; INSPECTION AND CLOSE OUT STAGES</t>
  </si>
  <si>
    <t>FEES (a) INCEPTION, PRELIMINARY DESIGN: CONCEPT AND VIABILITY, DETAIL DESIGN, DOCUMENTATION AND PROCUREMENT STAGES</t>
  </si>
  <si>
    <t>TOTAL PERCENTAGE BASED FEES FOR INCEPTION, PRELIMINARY DESIGN: DETAIL DESIGN, DOCUMENTATION AND PROCUREMENT STAGES (a)</t>
  </si>
  <si>
    <t>TOTAL PERCENTAGE BASED FEES FOR CONTRACT ADMINISTRATION &amp; INSPECTION AND CLOSE OUT STAGES (b)</t>
  </si>
  <si>
    <t>WCS CONTRACT NO:</t>
  </si>
  <si>
    <t>WCS CONTRACT NO</t>
  </si>
  <si>
    <t>TO:</t>
  </si>
  <si>
    <t xml:space="preserve">CIVIL ENGINEERING SERVICES: </t>
  </si>
  <si>
    <t>FROM:-</t>
  </si>
  <si>
    <t xml:space="preserve">CONSULTANT REF. </t>
  </si>
  <si>
    <t>ACCOUNTANT:</t>
  </si>
  <si>
    <t>for OFFICE use only:</t>
  </si>
  <si>
    <t>CERTIFIED CORRECT:</t>
  </si>
  <si>
    <t>DIRECTOR:</t>
  </si>
  <si>
    <t>DATE:</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</si>
  <si>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</si>
  <si>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</si>
  <si>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</si>
  <si>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</si>
  <si>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</si>
  <si>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</si>
  <si>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</si>
  <si>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</si>
  <si>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</si>
  <si>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</si>
  <si>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</si>
  <si>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</si>
  <si>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</si>
  <si>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SIGNATURE:</t>
  </si>
  <si>
    <t xml:space="preserve"> </t>
  </si>
  <si>
    <t>ADDRESS</t>
  </si>
  <si>
    <t>%</t>
  </si>
  <si>
    <t>Previuosly claimed</t>
  </si>
  <si>
    <t>Claim No</t>
  </si>
  <si>
    <t>CLAIM NO.</t>
  </si>
  <si>
    <r>
      <t xml:space="preserve">A: Part Time Supervision - </t>
    </r>
    <r>
      <rPr>
        <b/>
        <sz val="11"/>
        <color indexed="10"/>
        <rFont val="Arial"/>
        <family val="2"/>
      </rPr>
      <t>Cannot claim for A AND B</t>
    </r>
  </si>
  <si>
    <r>
      <t xml:space="preserve">B: Full Time Supervision - </t>
    </r>
    <r>
      <rPr>
        <b/>
        <sz val="11"/>
        <color indexed="10"/>
        <rFont val="Arial"/>
        <family val="2"/>
      </rPr>
      <t>Cannot claim for A AND B</t>
    </r>
  </si>
  <si>
    <t>PAGE II   CALCULATIONS</t>
  </si>
  <si>
    <t>CONSULTANT NAME</t>
  </si>
  <si>
    <t>OFFICE ADDRESS/ BUILDING NAME</t>
  </si>
  <si>
    <t>CONSULTANT OFFICE ADDRESS</t>
  </si>
  <si>
    <t>STREET CODE</t>
  </si>
  <si>
    <t>CODE</t>
  </si>
  <si>
    <t>OFFICE ADDRESSE</t>
  </si>
  <si>
    <t>TOTAL VALUE OF ALL WORK BY THE ENGINEER APPROPRIATE TO CLAUSE 4.2.2 OF THE GAZETTE</t>
  </si>
  <si>
    <t>TOTAL VALUE OF ALL WORK COMPLETED, APPROPRIATE TO CLAUSE 4.2.2 OF THE GAZETTE</t>
  </si>
  <si>
    <t>PRETORIA</t>
  </si>
  <si>
    <t>0001</t>
  </si>
  <si>
    <t>0002</t>
  </si>
  <si>
    <t>CONSULTING ENG.</t>
  </si>
  <si>
    <t xml:space="preserve">DPW WCS NO: </t>
  </si>
  <si>
    <t>TENDER VALUES</t>
  </si>
  <si>
    <t>PERCENTAGE BASED FEES</t>
  </si>
  <si>
    <t/>
  </si>
  <si>
    <t>CONSULTING ENGINEER: _______________________________</t>
  </si>
  <si>
    <t>_____________________________________</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</si>
  <si>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</si>
  <si>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</si>
  <si>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</si>
  <si>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</si>
  <si>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</si>
  <si>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CONSULTING ENGINEER</t>
  </si>
  <si>
    <t>COMMENTS</t>
  </si>
  <si>
    <t>NAME: __________________________________________</t>
  </si>
  <si>
    <t>Total Previous Payments  Received for this item</t>
  </si>
  <si>
    <t>Non-taxable Expenses Total for this invoice</t>
  </si>
  <si>
    <t>TOTAL FEES DUE (EXCL VAT)</t>
  </si>
  <si>
    <t>TOTAL FEES TIME BASED (c)</t>
  </si>
  <si>
    <t>TOTAL FEES EXPENSES AND COSTS (DISBURSEMENTS) (d)</t>
  </si>
  <si>
    <t>Rate (R)</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</si>
  <si>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</si>
  <si>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</si>
  <si>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</si>
  <si>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</si>
  <si>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</si>
  <si>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</si>
  <si>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</si>
  <si>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</si>
  <si>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</si>
  <si>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</si>
  <si>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</si>
  <si>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</si>
  <si>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</si>
  <si>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</si>
  <si>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</si>
  <si>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</si>
  <si>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</si>
  <si>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PENALTY APPLIED</t>
  </si>
  <si>
    <t>Yes</t>
  </si>
  <si>
    <t>CLOSE OUT</t>
  </si>
  <si>
    <t>NOT REGISTERED</t>
  </si>
  <si>
    <t>2012 Scales</t>
  </si>
  <si>
    <t>SCALE_2012CB</t>
  </si>
  <si>
    <t>N/A for INCEPTION, CONTRACT ADMINISTRATION or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</si>
  <si>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</si>
  <si>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</si>
  <si>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t>CIVIL ENGINEERS' MULTI-DISCIPLINARY PROJECTS</t>
  </si>
  <si>
    <t>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</si>
  <si>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</si>
  <si>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</si>
  <si>
    <t>D: Survey, Soil Tests and Other Charges</t>
  </si>
  <si>
    <t>ANNEXURE A3</t>
  </si>
  <si>
    <t>SUMMARY  OF  FEE  ACCOUNT</t>
  </si>
  <si>
    <t>CLAIM No  :</t>
  </si>
  <si>
    <t>:</t>
  </si>
  <si>
    <t xml:space="preserve"> Name of Service</t>
  </si>
  <si>
    <t>WCS</t>
  </si>
  <si>
    <t xml:space="preserve"> Departmental File Ref</t>
  </si>
  <si>
    <t>Our Ref No.</t>
  </si>
  <si>
    <t xml:space="preserve"> VAT Registration No.</t>
  </si>
  <si>
    <t>Tax Invoice No.</t>
  </si>
  <si>
    <t>Consultant</t>
  </si>
  <si>
    <t>V</t>
  </si>
  <si>
    <t xml:space="preserve"> Time Basis Fee</t>
  </si>
  <si>
    <t>Report Fee</t>
  </si>
  <si>
    <t>Construction Monitoring (If applicable)</t>
  </si>
  <si>
    <t>Other  -  Specify</t>
  </si>
  <si>
    <t>Report Fee now Included in Tariff</t>
  </si>
  <si>
    <t xml:space="preserve"> Total Time Basis Fee to Date:</t>
  </si>
  <si>
    <t>Disbursements</t>
  </si>
  <si>
    <r>
      <t xml:space="preserve"> 2.  </t>
    </r>
    <r>
      <rPr>
        <b/>
        <u/>
        <sz val="10"/>
        <rFont val="Arial"/>
        <family val="2"/>
      </rPr>
      <t>DISBURSEMENTS</t>
    </r>
  </si>
  <si>
    <t>This Claim Amount</t>
  </si>
  <si>
    <t>W</t>
  </si>
  <si>
    <t>X</t>
  </si>
  <si>
    <t>TOTAL DISBURSEMENTS THIS CLAIM:</t>
  </si>
  <si>
    <t>Site Staff, Tests &amp; Other</t>
  </si>
  <si>
    <t>Y</t>
  </si>
  <si>
    <t>Site Staff</t>
  </si>
  <si>
    <t>TOTAL SITE STAFF, TESTS &amp; OTHER THIS CLAIM:</t>
  </si>
  <si>
    <t>Z</t>
  </si>
  <si>
    <t>VAT  x</t>
  </si>
  <si>
    <t xml:space="preserve"> AMOUNT OF THIS CLAIM  No  :</t>
  </si>
  <si>
    <t xml:space="preserve"> Less  :</t>
  </si>
  <si>
    <t xml:space="preserve"> Plus :</t>
  </si>
  <si>
    <r>
      <t xml:space="preserve"> 1. </t>
    </r>
    <r>
      <rPr>
        <b/>
        <u/>
        <sz val="10"/>
        <rFont val="Arial"/>
        <family val="2"/>
      </rPr>
      <t>PROFESSIONAL FEES</t>
    </r>
  </si>
  <si>
    <t>Plus: Airport TAX &amp; other TAX : no VAT Claimable:</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</si>
  <si>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</si>
  <si>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</si>
  <si>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</si>
  <si>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</si>
  <si>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</si>
  <si>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</si>
  <si>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</si>
  <si>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</si>
  <si>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</si>
  <si>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</si>
  <si>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</si>
  <si>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</si>
  <si>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</si>
  <si>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</si>
  <si>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</si>
  <si>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</si>
  <si>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</si>
  <si>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</si>
  <si>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</si>
  <si>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**Airport</t>
  </si>
  <si>
    <t>Duration</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</si>
  <si>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</si>
  <si>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</si>
  <si>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</si>
  <si>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</si>
  <si>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</si>
  <si>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</si>
  <si>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</si>
  <si>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</si>
  <si>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</si>
  <si>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</si>
  <si>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</si>
  <si>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</si>
  <si>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</si>
  <si>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</si>
  <si>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</si>
  <si>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</si>
  <si>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</si>
  <si>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</si>
  <si>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</si>
  <si>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</si>
  <si>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</si>
  <si>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</si>
  <si>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</si>
  <si>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</si>
  <si>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</si>
  <si>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</si>
  <si>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</si>
  <si>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</si>
  <si>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</si>
  <si>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</si>
  <si>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</si>
  <si>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</si>
  <si>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</si>
  <si>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</si>
  <si>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</si>
  <si>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</si>
  <si>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</si>
  <si>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</si>
  <si>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</si>
  <si>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</si>
  <si>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</si>
  <si>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</si>
  <si>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</si>
  <si>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</si>
  <si>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</si>
  <si>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</si>
  <si>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</si>
  <si>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</si>
  <si>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</si>
  <si>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</si>
  <si>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</si>
  <si>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</si>
  <si>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</si>
  <si>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</si>
  <si>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</si>
  <si>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</si>
  <si>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</si>
  <si>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</si>
  <si>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</si>
  <si>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</si>
  <si>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</si>
  <si>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</si>
  <si>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</si>
  <si>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VAT Excl</t>
  </si>
  <si>
    <t>Sedan</t>
  </si>
  <si>
    <t>Petrol</t>
  </si>
  <si>
    <t>3. Total</t>
  </si>
  <si>
    <t>City/Town</t>
  </si>
  <si>
    <t>Name of Supplier</t>
  </si>
  <si>
    <t>Car Hire   :   Company</t>
  </si>
  <si>
    <t>Cost of</t>
  </si>
  <si>
    <t xml:space="preserve">      Return  Journey</t>
  </si>
  <si>
    <t>Ticket(s)</t>
  </si>
  <si>
    <t>5 (a)</t>
  </si>
  <si>
    <t>Plus  :</t>
  </si>
  <si>
    <t>Airport Tax</t>
  </si>
  <si>
    <t xml:space="preserve">   (No VAT Claimable)</t>
  </si>
  <si>
    <t>5 (b)</t>
  </si>
  <si>
    <t>TOTAL : Airport Tax (No VAT)</t>
  </si>
  <si>
    <t>TOTALS  1 - 5  (Carried : Annex A5(A))</t>
  </si>
  <si>
    <t>WCS No:</t>
  </si>
  <si>
    <t>THE FEE ACCOUNT</t>
  </si>
  <si>
    <t>SCHEDULE W: SUBSISTENCE &amp; TRAVELLING EXPENSES</t>
  </si>
  <si>
    <t>H3456/67/2007</t>
  </si>
  <si>
    <t>34/2007/4</t>
  </si>
  <si>
    <t>C 3456/B</t>
  </si>
  <si>
    <t>RAMP SILVERTON POLICE COMPLEX</t>
  </si>
  <si>
    <t>HRG CONSULTANTS</t>
  </si>
  <si>
    <t>P O BOX 3456, WOODLAND,</t>
  </si>
  <si>
    <t>0085</t>
  </si>
  <si>
    <t xml:space="preserve">34 High Street, Camberly, </t>
  </si>
  <si>
    <t>0023</t>
  </si>
  <si>
    <t>017 456 8765</t>
  </si>
  <si>
    <t>087 567 8970</t>
  </si>
  <si>
    <t>086634567</t>
  </si>
  <si>
    <t>PeterC@HRG.com</t>
  </si>
  <si>
    <t>6756789017</t>
  </si>
  <si>
    <t>5674/6/2003</t>
  </si>
  <si>
    <t>DPW/009/0003</t>
  </si>
  <si>
    <t>DPW/2012/0003</t>
  </si>
  <si>
    <t xml:space="preserve"> Typing, Duplicating, binding &amp; Printing</t>
  </si>
  <si>
    <t>SITE STAFF CHARGES</t>
  </si>
  <si>
    <t>SURVEY, SOIL TESTS AND OTHER CHARGES</t>
  </si>
  <si>
    <t>OTHER TIME BASED CLAIMS</t>
  </si>
  <si>
    <r>
      <t xml:space="preserve">REPORT STAGE </t>
    </r>
    <r>
      <rPr>
        <b/>
        <sz val="10"/>
        <color indexed="10"/>
        <rFont val="Arial"/>
        <family val="2"/>
      </rPr>
      <t>(If specifically appointed for this stage only or to be later included in % based claim )</t>
    </r>
  </si>
  <si>
    <r>
      <t xml:space="preserve">CONSTRUCTION MONITORING </t>
    </r>
    <r>
      <rPr>
        <b/>
        <sz val="10"/>
        <color rgb="FFFF0000"/>
        <rFont val="Arial"/>
        <family val="2"/>
      </rPr>
      <t>(Only if specifically appointed for this stage only)</t>
    </r>
  </si>
  <si>
    <t xml:space="preserve"> Address of Consultant Firm</t>
  </si>
  <si>
    <t xml:space="preserve"> Name of Consultant Firm</t>
  </si>
  <si>
    <t>4. ACCOMMODATION</t>
  </si>
  <si>
    <t>5.  PUBLIC TRANSPORT CHARGES</t>
  </si>
  <si>
    <t>6.  Flight Numbers</t>
  </si>
  <si>
    <t xml:space="preserve">                                                                                                                                                                                                                                                                                                                                                                                                                                                                                                </t>
  </si>
  <si>
    <t xml:space="preserve">(e) </t>
  </si>
  <si>
    <t xml:space="preserve">(f) </t>
  </si>
  <si>
    <t>If the project or contract consists entirely of the work comprising one discipline, then one uses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</si>
  <si>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r>
      <rPr>
        <b/>
        <sz val="20"/>
        <color indexed="10"/>
        <rFont val="Arial"/>
        <family val="2"/>
      </rPr>
      <t>PLEASE READ THE NOTES (1st SHEET) BEFORE STARTING TO POPULATE THE SHEETS.</t>
    </r>
    <r>
      <rPr>
        <b/>
        <sz val="22"/>
        <color indexed="10"/>
        <rFont val="Arial"/>
        <family val="2"/>
      </rPr>
      <t xml:space="preserve"> COMPLETE ALL YELLOW CELLS PLEASE !!!</t>
    </r>
  </si>
  <si>
    <t>H Mhlangu</t>
  </si>
  <si>
    <t>012 465 2345</t>
  </si>
  <si>
    <t>082 367 8956</t>
  </si>
  <si>
    <t>012 456 0000</t>
  </si>
  <si>
    <t>H.Mhlangu@dpw.gov.za</t>
  </si>
  <si>
    <t>PB X65</t>
  </si>
  <si>
    <t>Central Government Offices</t>
  </si>
  <si>
    <t>Bosman Str</t>
  </si>
  <si>
    <t>Pretoria</t>
  </si>
  <si>
    <t>012 337 2410</t>
  </si>
  <si>
    <t>012 325 8093</t>
  </si>
  <si>
    <t>086 643 6754</t>
  </si>
  <si>
    <t>Version: 2.0  2012-10</t>
  </si>
  <si>
    <t xml:space="preserve">The dates must be typed in as follows: ddmmmyy i.e. "25aug05" </t>
  </si>
  <si>
    <t>Toll Gate</t>
  </si>
  <si>
    <t>Cents</t>
  </si>
  <si>
    <t>Polokwane</t>
  </si>
  <si>
    <t>GROUND RULES (Refer to Letter of Appointment/Invitation)</t>
  </si>
  <si>
    <t>Project managers are advised to re-enter the data (at least for the Schedules) into their personal copies of the spread sheets to check the fee accounts, because the calculators used by other person might have been changed inadvertently!</t>
  </si>
  <si>
    <t>NOTES PERTAINING TO THE COMPLETION OF THE WORKBOOK AND SUBMISSION OF INVOICES TO DPW.</t>
  </si>
  <si>
    <t>TOTAL EXPENSES TO DATE:</t>
  </si>
  <si>
    <t>NOTE: COMPLETE ONLY THE APPROPRIATE SECTIONS</t>
  </si>
  <si>
    <t>No</t>
  </si>
  <si>
    <t>1. Typing expenses</t>
  </si>
  <si>
    <t>INCEPTION,  PRELIMINARY DESIGN: CONCEPT AND VIABILITY,  DETAIL DESIGN, DOCUMENTATION AND PROCUREMENT STAGES, ALL VALUES MUST INCLUDE RELEVANT PROPORTION OF P&amp;G AND CPA DURING CONSTRUCTION STAGE.</t>
  </si>
  <si>
    <t>CONTRACT ADMINISTRATION &amp; INSPECTION AND CLOSE-OUT STAGES (INTERIM PAYMENTS)                                                                                                   ALL VALUES MUST INCLUDE RELEVANT PROPORTION OF P&amp;G AND CPA</t>
  </si>
  <si>
    <t xml:space="preserve"> VALUE OF WORK NOT AFFECTED BY ANY FACTORS </t>
  </si>
  <si>
    <t>VALUE OF ALL ALTERATIONS TO EXISTING FACILITIES NOT AFFECTED BY ANY FACTOR OTHER THAN 1.25.</t>
  </si>
  <si>
    <t>VALUE OF DUPLICATES NOT AFFECTED BY ANY FACTOR OTHER THAN 0.25.</t>
  </si>
  <si>
    <t>VALUE OF INTERNAL WATER AND DRAINAGE IN BUILDINGS NOT AFFECTED BY ANY FACTOR OTHER THAN 1.25.</t>
  </si>
  <si>
    <t>VALUE OF INTERNAL WATER AND DRAINAGE IN BUILDINGS IN EXISTING FACILITIES AFFECTED BY 1.25 AND 1.25 FACTORS ONLY.</t>
  </si>
  <si>
    <t>VALUE OF WORK IN DUPLICATED EXISTING FACILITIES AFFECTED BY 0.25 AND 1.25 FACTORS ONLY.</t>
  </si>
  <si>
    <t>VALUE OF INTERNAL WATER AND DRAINAGE IN BUILDINGS IN DUPLICATES AFFECTED BY 1.25 AND 0.25 FACTORS ONLY.</t>
  </si>
  <si>
    <t>VALUE OF INTERNAL WATER AND DRAINAGE IN BUILDINGS IN DUPLICATED EXISTING FACILITIES AFFECTED BY 1.25,  0.25, AND 1.25 FACTORS ONLY.</t>
  </si>
  <si>
    <t xml:space="preserve">VALUE OF WORK COMPLETED NOT AFFECTED BY ANY FACTORS. </t>
  </si>
  <si>
    <t xml:space="preserve"> VALUE OF INTERNAL WATER AND DRAINAGE WORK IN BUILDINGS COMPLETED NOT AFFECTED BY ANY FACTOR OTHER THAN 1.25.</t>
  </si>
  <si>
    <t>VALUE OF INTERNAL WATER AND DRAINAGE WORK IN BUILDINGS IN EXISTING FACILITIES AFFECTED BY 1.25 AND 1.25 FACTORS.</t>
  </si>
  <si>
    <t>Covering letter and TAX invoice  - must be signed by a Principal/Director of the Consultant Firm</t>
  </si>
  <si>
    <r>
      <t>(1)</t>
    </r>
    <r>
      <rPr>
        <sz val="7"/>
        <rFont val="Times New Roman"/>
        <family val="1"/>
      </rPr>
      <t xml:space="preserve">           </t>
    </r>
    <r>
      <rPr>
        <b/>
        <u/>
        <sz val="10"/>
        <rFont val="Arial"/>
        <family val="2"/>
      </rPr>
      <t>Multi-Disciplinary Project</t>
    </r>
    <r>
      <rPr>
        <sz val="10"/>
        <rFont val="Arial"/>
        <family val="2"/>
      </rPr>
      <t xml:space="preserve"> means a project comprising building work, together with its associated engineering work, where the engineer is subject to the authority of another professional acting as the Principal Agent while financial and administrative matters are dealt with by another professional</t>
    </r>
  </si>
  <si>
    <t>SCHEDULE</t>
  </si>
  <si>
    <t>TOTAL PERCENTAGE BASED AND TIME BASED FEES</t>
  </si>
  <si>
    <t>TOTAL PERCENTAGE BASED AND TIME BASED FEE CLAIM</t>
  </si>
  <si>
    <t>3. Subsistence Charges [See your letter of appointment. Use either Table 4 or Table 5, not both]</t>
  </si>
  <si>
    <t>A copy of the Appointment letter from the Client must be attached to the first fee account.</t>
  </si>
  <si>
    <t>Cumulative Travelling expenses</t>
  </si>
  <si>
    <t>Previously claimed</t>
  </si>
  <si>
    <t>Cumulative Site Staff Charges Excl VAT</t>
  </si>
  <si>
    <t>Cumulative Survey, Soil Tests and Other Charges Excl VAT</t>
  </si>
  <si>
    <t>Total this claim</t>
  </si>
  <si>
    <t>Hours claimed*</t>
  </si>
  <si>
    <t xml:space="preserve"> Report: Time Based fees Cumulative Excl VAT </t>
  </si>
  <si>
    <t>Construction Monitoring: Time Based fees Cumulative Excl VAT</t>
  </si>
  <si>
    <t xml:space="preserve"> Other: Time Based fees Cumulative Excl VAT</t>
  </si>
  <si>
    <t>This Claim</t>
  </si>
  <si>
    <t>Distance km Travelled</t>
  </si>
  <si>
    <t>(From Tax Invoice)</t>
  </si>
  <si>
    <t>Total (No VAT)</t>
  </si>
  <si>
    <t>ESTIMATED  ENGINEERING FEES</t>
  </si>
  <si>
    <t xml:space="preserve"> Subsistence charges/Special daily allowance *</t>
  </si>
  <si>
    <t xml:space="preserve">* </t>
  </si>
  <si>
    <r>
      <t xml:space="preserve">Should the daily tariff as set out in Table 4 be inadequate, substantiated actual costs plus a special daily allowance as shown in Table 5 for incidental expenses, may be claimed.  Please note that you may only claim according to Table 4 </t>
    </r>
    <r>
      <rPr>
        <u/>
        <sz val="10"/>
        <rFont val="Arial"/>
        <family val="2"/>
      </rPr>
      <t>or</t>
    </r>
    <r>
      <rPr>
        <sz val="10"/>
        <rFont val="Arial"/>
        <family val="2"/>
      </rPr>
      <t xml:space="preserve"> Table 5.  (In case of Table 5 - submit invoices) Accommodation should be limited to the equivalent of a three star hotel and no alcoholic beverages or entertainment costs may be claimed for.</t>
    </r>
  </si>
  <si>
    <t>Only actual costs are payable in respect of absence from office of less than 24 hours. (Attach invoices)</t>
  </si>
  <si>
    <t>Summary of the Fee Claim: Annexure A3</t>
  </si>
  <si>
    <t>The completed Site Staff request and approval (PRM033: ) must be attached to each account when costs for Site Staff is claimed</t>
  </si>
  <si>
    <t>Cumulative to date Amount</t>
  </si>
  <si>
    <t>Survey,  &amp; Soil Testing</t>
  </si>
  <si>
    <r>
      <t xml:space="preserve">3.  </t>
    </r>
    <r>
      <rPr>
        <b/>
        <u/>
        <sz val="10"/>
        <rFont val="Arial"/>
        <family val="2"/>
      </rPr>
      <t>SITE STAFF, SURVEYS &amp; TESTS</t>
    </r>
  </si>
  <si>
    <t>PLEASE READ THE NOTES (1st SHEET) BEFORE STARTING TO POPULATE THE SHEETS. COMPLETE ALL YELLOW CELLS PLEASE !!!</t>
  </si>
  <si>
    <t>(A) ESTIMATED OR TENDER VALUES (STAGES 1 -4)</t>
  </si>
  <si>
    <t>(B) ESTIMATED VALUE FOR DESIGN FEES DURING CONSTRUCTION (STAGE 5)</t>
  </si>
  <si>
    <t>(D) FINAL MEASURED VALUES INCL. CPA &amp; P&amp;G (STAGE 6 ONLY)</t>
  </si>
  <si>
    <t>(C) VALUE OF COMPLETED WORK (STAGE 5 &amp; 6)</t>
  </si>
  <si>
    <t>MULTI-DISCIPLINARY PROJECT: 2012 NDPW FEES</t>
  </si>
  <si>
    <t>NO OF DAYS</t>
  </si>
  <si>
    <t>RATE</t>
  </si>
  <si>
    <t>STAGE</t>
  </si>
  <si>
    <t>Charge</t>
  </si>
  <si>
    <t>Cumulative Part Time Supervision Excl VAT</t>
  </si>
  <si>
    <t>Cumulative Full Time Supervision Excl VAT</t>
  </si>
  <si>
    <t>Time Based fees Total Cumulative Excl VAT</t>
  </si>
  <si>
    <t>Subsistance &amp; Travelling</t>
  </si>
  <si>
    <t xml:space="preserve">TRIP SHEET: SUBSISTENCE  &amp;  TRAVELLING  COSTS: </t>
  </si>
  <si>
    <t>The Record Drawings/As-Build's, must be attached to the final fee account as well as all drawings issued during the contract</t>
  </si>
  <si>
    <t>Trip sheet: Annexure A5: Claims for Subsistence and Travelling. This form shall be completed by the person during each trip.</t>
  </si>
  <si>
    <t>DISCIPLINE APPOINTED</t>
  </si>
  <si>
    <t>ESTIMATED  TOTAL ENGINEERING FEES</t>
  </si>
  <si>
    <t>Parking Charges</t>
  </si>
  <si>
    <t xml:space="preserve">Total Hours </t>
  </si>
  <si>
    <t>City / Town</t>
  </si>
  <si>
    <t>4. Other Transport/Air/Bus/Hired vehicle/other</t>
  </si>
  <si>
    <t>Service Provider</t>
  </si>
  <si>
    <t>Trip No</t>
  </si>
  <si>
    <t>time to</t>
  </si>
  <si>
    <t>Home</t>
  </si>
  <si>
    <t>OR Tambo</t>
  </si>
  <si>
    <t>CPT RM</t>
  </si>
  <si>
    <t>CPT Airport</t>
  </si>
  <si>
    <t>Date &amp; Time</t>
  </si>
  <si>
    <t>A. By private car</t>
  </si>
  <si>
    <t>Second Destination</t>
  </si>
  <si>
    <t>First destination</t>
  </si>
  <si>
    <t>From</t>
  </si>
  <si>
    <t>Destination</t>
  </si>
  <si>
    <t>Arrival date &amp; time at second destination</t>
  </si>
  <si>
    <t>Rate/km ( R)</t>
  </si>
  <si>
    <t>Toyota</t>
  </si>
  <si>
    <t>Trip No.</t>
  </si>
  <si>
    <t>Travelling Time Cumulative Excl. VAT</t>
  </si>
  <si>
    <t>Motor Vehicle Expenses Cumulative Excl. VAT</t>
  </si>
  <si>
    <t>Subsistence Charges Cumulative Excl. VAT</t>
  </si>
  <si>
    <t>Public Transport Cumulative Excl. VAT</t>
  </si>
  <si>
    <t>Travelling &amp; Public Transport Cumulative Total Excl. VAT</t>
  </si>
  <si>
    <t>OUTWARD JOURNEY</t>
  </si>
  <si>
    <t>RETURN JOURNEY</t>
  </si>
  <si>
    <t>Travelling time (hrs.)</t>
  </si>
  <si>
    <t>B. **By Airways Including time travelled by own or hired car or shuttle. Attach all air ticket receipts and other relevant documents</t>
  </si>
  <si>
    <t>Flight No Outward</t>
  </si>
  <si>
    <t>Flight No Return</t>
  </si>
  <si>
    <t>Cumulative Typing Duplicating &amp; Printing TOTAL Excl. VAT</t>
  </si>
  <si>
    <t xml:space="preserve">Cumulative Non Taxable Expenses </t>
  </si>
  <si>
    <t>CLAIM NO:</t>
  </si>
  <si>
    <t>Cumulative Site Staff, Survey, Soil &amp; Other Charges Excl VAT</t>
  </si>
  <si>
    <t>Total Previously claimed</t>
  </si>
  <si>
    <t>Cumulative Travelling Time claim Excl. VAT</t>
  </si>
  <si>
    <t>Cumulative Total Travelling Time claim Excl. VAT</t>
  </si>
  <si>
    <t>(Input data from Trip Sheet Form A5)</t>
  </si>
  <si>
    <t xml:space="preserve"> Subsistence &amp; Travelling costs</t>
  </si>
  <si>
    <t xml:space="preserve"> TOTAL EXCL NON VAT ITEMS</t>
  </si>
  <si>
    <t>PLUS NON VAT ITEMS</t>
  </si>
  <si>
    <t>LESS PENALTY (Excl VAT)</t>
  </si>
  <si>
    <t>PENALTY APPLIED (Excl VAT)</t>
  </si>
  <si>
    <t>Less Penalty Applied</t>
  </si>
  <si>
    <t>Less:</t>
  </si>
  <si>
    <t>Penalty</t>
  </si>
  <si>
    <t xml:space="preserve"> Tariff of Fees (Excl Prev Payments)</t>
  </si>
  <si>
    <r>
      <t xml:space="preserve">1. Report stage only </t>
    </r>
    <r>
      <rPr>
        <b/>
        <sz val="11"/>
        <color rgb="FFFF0000"/>
        <rFont val="Arial"/>
        <family val="2"/>
      </rPr>
      <t>(Only if specifically appointed as such</t>
    </r>
    <r>
      <rPr>
        <b/>
        <sz val="11"/>
        <rFont val="Arial"/>
        <family val="2"/>
      </rPr>
      <t>)</t>
    </r>
  </si>
  <si>
    <r>
      <t xml:space="preserve">2. Construction monitoring only </t>
    </r>
    <r>
      <rPr>
        <b/>
        <sz val="11"/>
        <color rgb="FFFF0000"/>
        <rFont val="Arial"/>
        <family val="2"/>
      </rPr>
      <t>(only after written approval)</t>
    </r>
  </si>
  <si>
    <t>3. Other</t>
  </si>
  <si>
    <t>No fee account shall be submitted to the DPW Project Manager without all the relevant information and the documents as listed below attached and of which examples and forms, form part this document :</t>
  </si>
  <si>
    <t>City/Town/Centre</t>
  </si>
  <si>
    <t>PREVIOUS CLAIMS</t>
  </si>
  <si>
    <t>CLAIM NO</t>
  </si>
  <si>
    <t>INCEPTION</t>
  </si>
  <si>
    <t>ESTIMATES ONLY</t>
  </si>
  <si>
    <t>Portion claimed %</t>
  </si>
  <si>
    <t>Tvlg time</t>
  </si>
  <si>
    <t>Version: 1.2  2018-06</t>
  </si>
  <si>
    <t>Provides for 15% VAT</t>
  </si>
  <si>
    <t>ALL FIGURES EXCLUDING VAT</t>
  </si>
  <si>
    <t>CONTRACT ADMINISTRATION &amp; INSPECTION AND CLOSE-OUT STAGES (INTERIM PAYMENTS)                                                                                                   ALL VALUES MUST INCLUDE RELEVANT PROPORTION OF P&amp;G AND CPA AND EXCLUDING VAT</t>
  </si>
  <si>
    <t>FEES (c ): TIME BASED (ALL EXCLUDING VAT)</t>
  </si>
  <si>
    <t>FEES (d): DISBURSEMENTS, EXPENSES AND COSTS (ALL EXCLUDING VAT)</t>
  </si>
  <si>
    <t>This claim</t>
  </si>
  <si>
    <t>VAT =</t>
  </si>
  <si>
    <t>VAT FACTOR</t>
  </si>
  <si>
    <t>Cumulative Typing Cost (Excl. VAT)</t>
  </si>
  <si>
    <t>Cumulative Duplicating Cost (Excl. VAT)</t>
  </si>
  <si>
    <t>Cumulative Covers &amp; Binders Cost (Excl. VAT)</t>
  </si>
  <si>
    <t>Cumulative Printing Cost (Excl.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</si>
</sst>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00;&quot;R&quot;\ \-#,##0.00"/>
    <numFmt numFmtId="165" formatCode="_ &quot;R&quot;\ * #,##0.00_ ;_ &quot;R&quot;\ * \-#,##0.00_ ;_ &quot;R&quot;\ * &quot;-&quot;??_ ;_ @_ "/>
    <numFmt numFmtId="166" formatCode="_ * #,##0.00_ ;_ * \-#,##0.00_ ;_ * &quot;-&quot;??_ ;_ @_ "/>
    <numFmt numFmtId="167" formatCode="&quot;R&quot;\ #,##0_);\(&quot;R&quot;\ #,##0\)"/>
    <numFmt numFmtId="168" formatCode="&quot;R&quot;\ #,##0.00_);\(&quot;R&quot;\ #,##0.00\)"/>
    <numFmt numFmtId="169" formatCode="#.00"/>
    <numFmt numFmtId="170" formatCode="#."/>
    <numFmt numFmtId="171" formatCode="dd\-mmm\-yy_)"/>
    <numFmt numFmtId="172" formatCode="0.0%"/>
    <numFmt numFmtId="173" formatCode="&quot;R&quot;\ #,##0.00"/>
    <numFmt numFmtId="174" formatCode="[$-1C09]dd\ mmmm\ yyyy;@"/>
    <numFmt numFmtId="175" formatCode="&quot;R&quot;\ #,##0"/>
    <numFmt numFmtId="176" formatCode="General_)"/>
    <numFmt numFmtId="177" formatCode="dd\ mmmm\ yyyy"/>
    <numFmt numFmtId="178" formatCode="000000"/>
    <numFmt numFmtId="179" formatCode="0000"/>
    <numFmt numFmtId="180" formatCode="dd\-mmm\-yyyy"/>
    <numFmt numFmtId="181" formatCode="0.0"/>
    <numFmt numFmtId="182" formatCode="[$R-1C09]\ #,##0.00"/>
    <numFmt numFmtId="183" formatCode="000"/>
    <numFmt numFmtId="184" formatCode="00"/>
    <numFmt numFmtId="185" formatCode="dd\-mmm\-yy\ hh:mm"/>
  </numFmts>
  <fonts count="119"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i/>
      <sz val="12"/>
      <color indexed="10"/>
      <name val="Arial"/>
      <family val="2"/>
    </font>
    <font>
      <b/>
      <i/>
      <sz val="12"/>
      <name val="Arial"/>
      <family val="2"/>
    </font>
    <font>
      <sz val="12"/>
      <name val="Courier"/>
      <family val="3"/>
    </font>
    <font>
      <i/>
      <sz val="12"/>
      <name val="Arial"/>
      <family val="2"/>
    </font>
    <font>
      <b/>
      <i/>
      <sz val="12"/>
      <color indexed="12"/>
      <name val="Arial"/>
      <family val="2"/>
    </font>
    <font>
      <b/>
      <sz val="18"/>
      <color indexed="10"/>
      <name val="Arial"/>
      <family val="2"/>
    </font>
    <font>
      <sz val="14"/>
      <name val="Arial"/>
      <family val="2"/>
    </font>
    <font>
      <b/>
      <sz val="12"/>
      <color indexed="8"/>
      <name val="Arial"/>
      <family val="2"/>
    </font>
    <font>
      <b/>
      <u/>
      <sz val="14"/>
      <color indexed="12"/>
      <name val="Arial"/>
      <family val="2"/>
    </font>
    <font>
      <b/>
      <sz val="12"/>
      <color indexed="12"/>
      <name val="Arial"/>
      <family val="2"/>
    </font>
    <font>
      <b/>
      <sz val="11"/>
      <color indexed="8"/>
      <name val="Arial"/>
      <family val="2"/>
    </font>
    <font>
      <i/>
      <sz val="11"/>
      <color indexed="8"/>
      <name val="Arial"/>
      <family val="2"/>
    </font>
    <font>
      <i/>
      <sz val="11"/>
      <name val="Arial"/>
      <family val="2"/>
    </font>
    <font>
      <b/>
      <sz val="22"/>
      <color indexed="10"/>
      <name val="Arial"/>
      <family val="2"/>
    </font>
    <font>
      <sz val="22"/>
      <name val="Arial"/>
      <family val="2"/>
    </font>
    <font>
      <sz val="16"/>
      <name val="Arial"/>
      <family val="2"/>
    </font>
    <font>
      <b/>
      <u/>
      <sz val="12"/>
      <color indexed="10"/>
      <name val="Arial"/>
      <family val="2"/>
    </font>
    <font>
      <b/>
      <sz val="11"/>
      <color indexed="12"/>
      <name val="Arial"/>
      <family val="2"/>
    </font>
    <font>
      <sz val="8"/>
      <name val="Courier"/>
      <family val="3"/>
    </font>
    <font>
      <sz val="12"/>
      <color indexed="8"/>
      <name val="Arial"/>
      <family val="2"/>
    </font>
    <font>
      <b/>
      <sz val="11"/>
      <color indexed="57"/>
      <name val="Arial"/>
      <family val="2"/>
    </font>
    <font>
      <b/>
      <sz val="11"/>
      <color indexed="15"/>
      <name val="Arial"/>
      <family val="2"/>
    </font>
    <font>
      <sz val="11"/>
      <color indexed="41"/>
      <name val="Arial"/>
      <family val="2"/>
    </font>
    <font>
      <b/>
      <sz val="22"/>
      <color indexed="12"/>
      <name val="Arial"/>
      <family val="2"/>
    </font>
    <font>
      <b/>
      <i/>
      <sz val="11"/>
      <color indexed="12"/>
      <name val="Arial"/>
      <family val="2"/>
    </font>
    <font>
      <b/>
      <sz val="11"/>
      <color indexed="17"/>
      <name val="Arial"/>
      <family val="2"/>
    </font>
    <font>
      <b/>
      <u/>
      <sz val="12"/>
      <name val="Arial"/>
      <family val="2"/>
    </font>
    <font>
      <sz val="9"/>
      <name val="Arial"/>
      <family val="2"/>
    </font>
    <font>
      <i/>
      <sz val="10"/>
      <name val="Arial"/>
      <family val="2"/>
    </font>
    <font>
      <b/>
      <sz val="18"/>
      <color indexed="12"/>
      <name val="Arial"/>
      <family val="2"/>
    </font>
    <font>
      <b/>
      <sz val="15"/>
      <name val="Arial"/>
      <family val="2"/>
    </font>
    <font>
      <b/>
      <sz val="18"/>
      <color indexed="16"/>
      <name val="Arial"/>
      <family val="2"/>
    </font>
    <font>
      <b/>
      <sz val="18"/>
      <name val="Arial"/>
      <family val="2"/>
    </font>
    <font>
      <sz val="12"/>
      <color indexed="22"/>
      <name val="Courier"/>
      <family val="3"/>
    </font>
    <font>
      <u/>
      <sz val="12"/>
      <name val="Arial"/>
      <family val="2"/>
    </font>
    <font>
      <sz val="9"/>
      <color indexed="8"/>
      <name val="Arial"/>
      <family val="2"/>
    </font>
    <font>
      <b/>
      <u/>
      <sz val="14"/>
      <name val="Arial"/>
      <family val="2"/>
    </font>
    <font>
      <i/>
      <sz val="10"/>
      <color indexed="8"/>
      <name val="Arial"/>
      <family val="2"/>
    </font>
    <font>
      <b/>
      <i/>
      <sz val="10"/>
      <color indexed="8"/>
      <name val="Arial"/>
      <family val="2"/>
    </font>
    <font>
      <sz val="18"/>
      <color indexed="12"/>
      <name val="Arial"/>
      <family val="2"/>
    </font>
    <font>
      <sz val="18"/>
      <color indexed="10"/>
      <name val="Arial"/>
      <family val="2"/>
    </font>
    <font>
      <sz val="20"/>
      <name val="Arial"/>
      <family val="2"/>
    </font>
    <font>
      <b/>
      <sz val="8"/>
      <color indexed="8"/>
      <name val="Arial"/>
      <family val="2"/>
    </font>
    <font>
      <sz val="8"/>
      <color indexed="8"/>
      <name val="Arial"/>
      <family val="2"/>
    </font>
    <font>
      <b/>
      <sz val="9"/>
      <color indexed="8"/>
      <name val="Arial"/>
      <family val="2"/>
    </font>
    <font>
      <b/>
      <sz val="16"/>
      <color indexed="10"/>
      <name val="Arial"/>
      <family val="2"/>
    </font>
    <font>
      <sz val="10"/>
      <color indexed="41"/>
      <name val="Arial"/>
      <family val="2"/>
    </font>
    <font>
      <b/>
      <sz val="11"/>
      <color indexed="41"/>
      <name val="Arial"/>
      <family val="2"/>
    </font>
    <font>
      <sz val="12"/>
      <color indexed="41"/>
      <name val="Arial"/>
      <family val="2"/>
    </font>
    <font>
      <sz val="12"/>
      <color indexed="10"/>
      <name val="Tahoma"/>
      <family val="2"/>
    </font>
    <font>
      <b/>
      <sz val="14"/>
      <color indexed="10"/>
      <name val="Arial"/>
      <family val="2"/>
    </font>
    <font>
      <b/>
      <sz val="20"/>
      <color indexed="17"/>
      <name val="Arial"/>
      <family val="2"/>
    </font>
    <font>
      <b/>
      <sz val="14"/>
      <color indexed="58"/>
      <name val="Arial"/>
      <family val="2"/>
    </font>
    <font>
      <sz val="10"/>
      <color indexed="10"/>
      <name val="Tahoma"/>
      <family val="2"/>
    </font>
    <font>
      <sz val="10"/>
      <color indexed="81"/>
      <name val="Tahoma"/>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i/>
      <sz val="10"/>
      <color rgb="FFFF0000"/>
      <name val="Arial"/>
      <family val="2"/>
    </font>
    <font>
      <u/>
      <sz val="10"/>
      <name val="Arial"/>
      <family val="2"/>
    </font>
    <font>
      <u/>
      <sz val="12"/>
      <color theme="10"/>
      <name val="Courier"/>
      <family val="3"/>
    </font>
    <font>
      <b/>
      <sz val="10"/>
      <color rgb="FFFF0000"/>
      <name val="Arial"/>
      <family val="2"/>
    </font>
    <font>
      <sz val="11"/>
      <name val="Courier"/>
      <family val="3"/>
    </font>
    <font>
      <b/>
      <sz val="16"/>
      <color indexed="12"/>
      <name val="Arial"/>
      <family val="2"/>
    </font>
    <font>
      <b/>
      <sz val="20"/>
      <color indexed="10"/>
      <name val="Arial"/>
      <family val="2"/>
    </font>
    <font>
      <u/>
      <sz val="12"/>
      <color theme="10"/>
      <name val="Arial"/>
      <family val="2"/>
    </font>
    <font>
      <sz val="12"/>
      <color rgb="FFFF0000"/>
      <name val="Arial"/>
      <family val="2"/>
    </font>
    <font>
      <sz val="9"/>
      <color indexed="81"/>
      <name val="Tahoma"/>
      <family val="2"/>
    </font>
    <font>
      <b/>
      <i/>
      <sz val="18"/>
      <name val="Arial"/>
      <family val="2"/>
    </font>
    <font>
      <sz val="11"/>
      <color rgb="FF1F497D"/>
      <name val="Arial"/>
      <family val="2"/>
    </font>
    <font>
      <sz val="7"/>
      <name val="Times New Roman"/>
      <family val="1"/>
    </font>
    <font>
      <b/>
      <sz val="11"/>
      <color rgb="FFFF0000"/>
      <name val="Arial"/>
      <family val="2"/>
    </font>
    <font>
      <sz val="8"/>
      <name val="Arial"/>
      <family val="2"/>
    </font>
    <font>
      <b/>
      <sz val="11"/>
      <color rgb="FF1F497D"/>
      <name val="Arial"/>
      <family val="2"/>
    </font>
    <font>
      <u/>
      <sz val="12"/>
      <color rgb="FFFF0000"/>
      <name val="Arial"/>
      <family val="2"/>
    </font>
    <font>
      <sz val="12"/>
      <color theme="1"/>
      <name val="Courier"/>
      <family val="3"/>
    </font>
    <font>
      <b/>
      <sz val="14"/>
      <name val="Courier"/>
      <family val="3"/>
    </font>
    <font>
      <sz val="12"/>
      <color theme="1"/>
      <name val="Arial"/>
      <family val="2"/>
    </font>
    <font>
      <b/>
      <sz val="10"/>
      <color rgb="FF000000"/>
      <name val="Arial"/>
      <family val="2"/>
    </font>
    <font>
      <b/>
      <sz val="12"/>
      <color rgb="FFFF0000"/>
      <name val="Arial"/>
      <family val="2"/>
    </font>
    <font>
      <b/>
      <sz val="11"/>
      <color rgb="FF002060"/>
      <name val="Arial"/>
      <family val="2"/>
    </font>
    <font>
      <b/>
      <sz val="14"/>
      <name val="Arial"/>
      <family val="2"/>
    </font>
    <font>
      <b/>
      <sz val="10"/>
      <name val="Courier"/>
      <family val="3"/>
    </font>
    <font>
      <b/>
      <i/>
      <sz val="10"/>
      <name val="Arial"/>
      <family val="2"/>
    </font>
    <font>
      <b/>
      <sz val="12"/>
      <color rgb="FF0070C0"/>
      <name val="Arial"/>
      <family val="2"/>
    </font>
    <font>
      <b/>
      <sz val="16"/>
      <color rgb="FFFF0000"/>
      <name val="Arial"/>
      <family val="2"/>
    </font>
  </fonts>
  <fills count="13">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C000"/>
        <bgColor indexed="64"/>
      </patternFill>
    </fill>
  </fills>
  <borders count="214">
    <border>
      <left/>
      <right/>
      <top/>
      <bottom/>
      <diagonal/>
    </border>
    <border>
      <left/>
      <right/>
      <top style="thin">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medium">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bottom style="thin">
        <color indexed="64"/>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double">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thin">
        <color indexed="64"/>
      </top>
      <bottom style="dotted">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style="thin">
        <color indexed="8"/>
      </left>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8"/>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tted">
        <color indexed="64"/>
      </bottom>
      <diagonal/>
    </border>
    <border>
      <left style="thin">
        <color indexed="64"/>
      </left>
      <right style="double">
        <color indexed="64"/>
      </right>
      <top/>
      <bottom style="dashed">
        <color indexed="64"/>
      </bottom>
      <diagonal/>
    </border>
    <border>
      <left style="thin">
        <color indexed="64"/>
      </left>
      <right style="thin">
        <color indexed="64"/>
      </right>
      <top style="dotted">
        <color indexed="64"/>
      </top>
      <bottom/>
      <diagonal/>
    </border>
    <border>
      <left/>
      <right/>
      <top style="hair">
        <color indexed="64"/>
      </top>
      <bottom/>
      <diagonal/>
    </border>
    <border>
      <left/>
      <right/>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style="hair">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64"/>
      </right>
      <top/>
      <bottom style="double">
        <color indexed="64"/>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
      <left style="thin">
        <color indexed="64"/>
      </left>
      <right/>
      <top style="dotted">
        <color indexed="64"/>
      </top>
      <bottom style="double">
        <color indexed="64"/>
      </bottom>
      <diagonal/>
    </border>
  </borders>
  <cellStyleXfs count="19">
    <xf numFmtId="0" fontId="0" fillId="0" borderId="0"/>
    <xf numFmtId="165" fontId="1" fillId="0" borderId="0" applyFont="0" applyFill="0" applyBorder="0" applyAlignment="0" applyProtection="0"/>
    <xf numFmtId="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9" fontId="2" fillId="0" borderId="0">
      <protection locked="0"/>
    </xf>
    <xf numFmtId="170" fontId="3" fillId="0" borderId="0">
      <protection locked="0"/>
    </xf>
    <xf numFmtId="170" fontId="3" fillId="0" borderId="0">
      <protection locked="0"/>
    </xf>
    <xf numFmtId="0" fontId="25" fillId="0" borderId="0"/>
    <xf numFmtId="0" fontId="13" fillId="0" borderId="0"/>
    <xf numFmtId="0" fontId="31" fillId="0" borderId="0" applyFont="0"/>
    <xf numFmtId="9" fontId="1" fillId="0" borderId="0" applyFont="0" applyFill="0" applyBorder="0" applyAlignment="0" applyProtection="0"/>
    <xf numFmtId="170" fontId="2" fillId="0" borderId="1">
      <protection locked="0"/>
    </xf>
    <xf numFmtId="0" fontId="93" fillId="0" borderId="0" applyNumberFormat="0" applyFill="0" applyBorder="0" applyAlignment="0" applyProtection="0"/>
  </cellStyleXfs>
  <cellXfs count="1850">
    <xf numFmtId="0" fontId="0" fillId="0" borderId="0" xfId="0"/>
    <xf numFmtId="0" fontId="5" fillId="0" borderId="0" xfId="0" applyFont="1" applyFill="1" applyBorder="1" applyProtection="1"/>
    <xf numFmtId="0" fontId="17"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7"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0" fontId="17" fillId="0" borderId="0" xfId="0" applyFont="1" applyFill="1" applyBorder="1" applyAlignment="1" applyProtection="1">
      <alignment vertical="center"/>
    </xf>
    <xf numFmtId="173" fontId="4" fillId="0" borderId="0" xfId="0" applyNumberFormat="1" applyFont="1" applyFill="1" applyBorder="1" applyAlignment="1" applyProtection="1">
      <alignment vertical="center"/>
    </xf>
    <xf numFmtId="0" fontId="5"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8"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4" fillId="0" borderId="6" xfId="0" applyFont="1" applyBorder="1" applyAlignment="1" applyProtection="1">
      <alignment vertical="center"/>
    </xf>
    <xf numFmtId="0" fontId="5" fillId="0" borderId="6" xfId="0"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168" fontId="5" fillId="0" borderId="3"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8" fontId="5" fillId="0" borderId="0" xfId="0" applyNumberFormat="1" applyFont="1" applyFill="1" applyBorder="1" applyAlignment="1" applyProtection="1">
      <alignment horizontal="left" vertical="center"/>
    </xf>
    <xf numFmtId="0" fontId="5" fillId="0" borderId="1" xfId="0" applyFont="1" applyFill="1" applyBorder="1" applyAlignment="1" applyProtection="1">
      <alignment vertical="center"/>
    </xf>
    <xf numFmtId="0" fontId="18" fillId="0" borderId="2" xfId="0" applyFont="1" applyBorder="1" applyAlignment="1" applyProtection="1">
      <alignment vertical="center"/>
    </xf>
    <xf numFmtId="0" fontId="17" fillId="0" borderId="6" xfId="0" applyFont="1" applyBorder="1" applyAlignment="1" applyProtection="1">
      <alignment vertical="center"/>
    </xf>
    <xf numFmtId="0" fontId="18" fillId="0" borderId="0" xfId="0" applyFont="1" applyBorder="1" applyAlignment="1" applyProtection="1">
      <alignment vertical="center"/>
    </xf>
    <xf numFmtId="0" fontId="4" fillId="0" borderId="3" xfId="0" applyFont="1" applyFill="1" applyBorder="1" applyAlignment="1" applyProtection="1">
      <alignment vertical="center"/>
    </xf>
    <xf numFmtId="10" fontId="4" fillId="0" borderId="0" xfId="16" applyNumberFormat="1" applyFont="1" applyFill="1" applyBorder="1" applyAlignment="1" applyProtection="1">
      <alignment vertical="center"/>
    </xf>
    <xf numFmtId="173"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7" fillId="0" borderId="4"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3" fontId="4" fillId="0" borderId="0" xfId="0" applyNumberFormat="1" applyFont="1" applyBorder="1" applyAlignment="1" applyProtection="1">
      <alignment vertical="center"/>
    </xf>
    <xf numFmtId="175"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3" fontId="35"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5" xfId="0" applyNumberFormat="1" applyFont="1" applyFill="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3" fontId="4" fillId="0" borderId="6" xfId="0" applyNumberFormat="1" applyFont="1" applyBorder="1" applyAlignment="1" applyProtection="1">
      <alignment vertical="center"/>
    </xf>
    <xf numFmtId="173" fontId="4" fillId="0" borderId="6" xfId="0" applyNumberFormat="1" applyFont="1" applyFill="1" applyBorder="1" applyAlignment="1" applyProtection="1">
      <alignment vertical="center"/>
    </xf>
    <xf numFmtId="175" fontId="4" fillId="0" borderId="6" xfId="16" applyNumberFormat="1" applyFont="1" applyFill="1" applyBorder="1" applyAlignment="1" applyProtection="1">
      <alignment vertical="center"/>
    </xf>
    <xf numFmtId="173" fontId="4" fillId="0" borderId="6"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0" fontId="4" fillId="0" borderId="5" xfId="0" applyFont="1" applyBorder="1" applyAlignment="1" applyProtection="1">
      <alignment vertical="center"/>
    </xf>
    <xf numFmtId="173" fontId="6" fillId="0" borderId="6" xfId="0" applyNumberFormat="1" applyFont="1" applyFill="1" applyBorder="1" applyAlignment="1" applyProtection="1">
      <alignment vertical="center"/>
    </xf>
    <xf numFmtId="173" fontId="5" fillId="0" borderId="6"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0" fontId="36" fillId="0" borderId="11" xfId="0" applyFont="1" applyFill="1" applyBorder="1" applyAlignment="1" applyProtection="1">
      <alignment horizontal="left" vertical="center"/>
    </xf>
    <xf numFmtId="0" fontId="36" fillId="0" borderId="7"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5" fillId="0" borderId="9" xfId="0" applyFont="1" applyFill="1" applyBorder="1" applyAlignment="1" applyProtection="1">
      <alignment vertical="center"/>
    </xf>
    <xf numFmtId="0" fontId="16" fillId="0" borderId="0" xfId="0" applyFont="1" applyAlignment="1">
      <alignment vertical="center" wrapText="1"/>
    </xf>
    <xf numFmtId="0" fontId="17" fillId="2" borderId="6" xfId="0" applyFont="1" applyFill="1" applyBorder="1" applyAlignment="1" applyProtection="1">
      <alignment vertical="center"/>
    </xf>
    <xf numFmtId="0" fontId="0" fillId="0" borderId="0" xfId="0" applyProtection="1"/>
    <xf numFmtId="0" fontId="14" fillId="0" borderId="0"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12" xfId="0" applyFont="1" applyBorder="1" applyAlignment="1">
      <alignment vertical="center"/>
    </xf>
    <xf numFmtId="0" fontId="6" fillId="0" borderId="0" xfId="0" applyFont="1" applyFill="1" applyBorder="1" applyAlignment="1" applyProtection="1">
      <alignment horizontal="right" vertical="center"/>
    </xf>
    <xf numFmtId="0" fontId="7" fillId="0" borderId="3" xfId="0" applyFont="1" applyBorder="1" applyAlignment="1">
      <alignment horizontal="right" vertical="center"/>
    </xf>
    <xf numFmtId="0" fontId="26" fillId="3" borderId="13" xfId="0" applyFont="1" applyFill="1" applyBorder="1" applyAlignment="1" applyProtection="1">
      <alignment horizontal="center" vertical="center"/>
      <protection locked="0"/>
    </xf>
    <xf numFmtId="0" fontId="14" fillId="0" borderId="14" xfId="0" applyFont="1" applyBorder="1" applyAlignment="1">
      <alignment vertical="center"/>
    </xf>
    <xf numFmtId="0" fontId="14" fillId="0" borderId="15" xfId="0" applyFont="1" applyBorder="1" applyAlignment="1">
      <alignment vertical="center"/>
    </xf>
    <xf numFmtId="0" fontId="14" fillId="0" borderId="3" xfId="0" applyFont="1" applyBorder="1" applyAlignment="1">
      <alignment vertical="center"/>
    </xf>
    <xf numFmtId="0" fontId="19" fillId="0" borderId="0" xfId="0" applyFont="1" applyAlignment="1" applyProtection="1">
      <alignment horizontal="left" vertical="center"/>
    </xf>
    <xf numFmtId="0" fontId="20" fillId="0" borderId="0" xfId="0" applyFont="1" applyAlignment="1" applyProtection="1">
      <alignment horizontal="center" vertical="center"/>
    </xf>
    <xf numFmtId="0" fontId="14" fillId="0" borderId="0" xfId="0" applyFont="1" applyAlignment="1" applyProtection="1">
      <alignment vertical="center"/>
    </xf>
    <xf numFmtId="0" fontId="20" fillId="0" borderId="0" xfId="0" applyFont="1" applyAlignment="1" applyProtection="1">
      <alignment vertical="center"/>
    </xf>
    <xf numFmtId="0" fontId="14" fillId="0" borderId="0" xfId="0" applyFont="1" applyFill="1" applyAlignment="1" applyProtection="1">
      <alignment vertical="center"/>
    </xf>
    <xf numFmtId="49" fontId="14" fillId="0" borderId="0" xfId="0" applyNumberFormat="1" applyFont="1" applyBorder="1" applyAlignment="1" applyProtection="1">
      <alignment vertical="center"/>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19" xfId="0" applyNumberFormat="1" applyFont="1" applyFill="1" applyBorder="1" applyAlignment="1" applyProtection="1">
      <alignment horizontal="center" vertical="center"/>
    </xf>
    <xf numFmtId="49" fontId="7" fillId="0" borderId="20" xfId="0" applyNumberFormat="1" applyFont="1" applyFill="1" applyBorder="1" applyAlignment="1" applyProtection="1">
      <alignment horizontal="center" vertical="center" wrapText="1"/>
    </xf>
    <xf numFmtId="49" fontId="7" fillId="0" borderId="21"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0" fontId="14" fillId="0" borderId="22" xfId="0" applyFont="1" applyBorder="1" applyAlignment="1" applyProtection="1">
      <alignment vertical="center"/>
    </xf>
    <xf numFmtId="49" fontId="7" fillId="0" borderId="17" xfId="0" applyNumberFormat="1" applyFont="1" applyBorder="1" applyAlignment="1" applyProtection="1">
      <alignment vertical="center"/>
    </xf>
    <xf numFmtId="0" fontId="45" fillId="0" borderId="0" xfId="0" applyFont="1" applyAlignment="1" applyProtection="1">
      <alignment horizontal="left" vertical="center"/>
    </xf>
    <xf numFmtId="0" fontId="18" fillId="0" borderId="23" xfId="0" applyFont="1" applyBorder="1" applyAlignment="1">
      <alignment horizontal="left"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1" fontId="14" fillId="0" borderId="0" xfId="0" applyNumberFormat="1" applyFont="1" applyBorder="1" applyAlignment="1">
      <alignment horizontal="left" vertical="center"/>
    </xf>
    <xf numFmtId="0" fontId="14" fillId="0" borderId="10"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16" xfId="0" applyFont="1" applyBorder="1" applyAlignment="1">
      <alignment vertical="center" wrapText="1"/>
    </xf>
    <xf numFmtId="0" fontId="14" fillId="0" borderId="28" xfId="0" applyFont="1" applyBorder="1" applyAlignment="1">
      <alignment vertical="center" wrapText="1"/>
    </xf>
    <xf numFmtId="14" fontId="21" fillId="3" borderId="29" xfId="0" applyNumberFormat="1" applyFont="1" applyFill="1" applyBorder="1" applyAlignment="1" applyProtection="1">
      <alignment vertical="center"/>
      <protection locked="0"/>
    </xf>
    <xf numFmtId="0" fontId="21" fillId="3" borderId="30" xfId="0" applyFont="1" applyFill="1" applyBorder="1" applyAlignment="1" applyProtection="1">
      <alignment vertical="center"/>
      <protection locked="0"/>
    </xf>
    <xf numFmtId="0" fontId="21" fillId="3" borderId="32" xfId="0" applyFont="1" applyFill="1" applyBorder="1" applyAlignment="1" applyProtection="1">
      <alignment vertical="center"/>
      <protection locked="0"/>
    </xf>
    <xf numFmtId="0" fontId="21" fillId="3" borderId="33" xfId="0" applyFont="1" applyFill="1" applyBorder="1" applyAlignment="1" applyProtection="1">
      <alignment vertical="center"/>
      <protection locked="0"/>
    </xf>
    <xf numFmtId="0" fontId="21" fillId="3" borderId="19" xfId="0" applyFont="1" applyFill="1" applyBorder="1" applyAlignment="1" applyProtection="1">
      <alignment vertical="center"/>
      <protection locked="0"/>
    </xf>
    <xf numFmtId="0" fontId="21" fillId="3" borderId="35" xfId="0" applyFont="1" applyFill="1" applyBorder="1" applyAlignment="1" applyProtection="1">
      <alignment vertical="center"/>
      <protection locked="0"/>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37" xfId="0" applyFont="1" applyBorder="1" applyAlignment="1">
      <alignment horizontal="right" vertical="center"/>
    </xf>
    <xf numFmtId="0" fontId="14" fillId="0" borderId="37" xfId="0" applyFont="1" applyBorder="1" applyAlignment="1">
      <alignment vertical="center"/>
    </xf>
    <xf numFmtId="173" fontId="4" fillId="0" borderId="28" xfId="0" applyNumberFormat="1" applyFont="1" applyBorder="1" applyAlignment="1">
      <alignment vertical="center" wrapText="1"/>
    </xf>
    <xf numFmtId="0" fontId="7" fillId="0" borderId="0" xfId="0" applyFont="1" applyBorder="1" applyAlignment="1">
      <alignment horizontal="right" vertical="center"/>
    </xf>
    <xf numFmtId="0" fontId="18" fillId="0" borderId="38" xfId="0" applyFont="1" applyBorder="1" applyAlignment="1">
      <alignment vertical="center"/>
    </xf>
    <xf numFmtId="173" fontId="4" fillId="0" borderId="27" xfId="0" applyNumberFormat="1" applyFont="1" applyBorder="1" applyAlignment="1">
      <alignment vertical="center"/>
    </xf>
    <xf numFmtId="0" fontId="14" fillId="0" borderId="16" xfId="0" applyFont="1" applyBorder="1" applyAlignment="1">
      <alignment vertical="center"/>
    </xf>
    <xf numFmtId="0" fontId="21" fillId="3" borderId="39" xfId="0"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21" fillId="3" borderId="41" xfId="0" applyFont="1" applyFill="1" applyBorder="1" applyAlignment="1" applyProtection="1">
      <alignment vertical="center"/>
      <protection locked="0"/>
    </xf>
    <xf numFmtId="173" fontId="4" fillId="0" borderId="4" xfId="1" applyNumberFormat="1"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28" fillId="0" borderId="2"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8" xfId="0" applyFont="1" applyBorder="1" applyAlignment="1">
      <alignment vertical="center"/>
    </xf>
    <xf numFmtId="0" fontId="21" fillId="3" borderId="42"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18" fillId="0" borderId="45" xfId="0" applyFont="1" applyBorder="1" applyAlignment="1">
      <alignment horizontal="left" vertical="center"/>
    </xf>
    <xf numFmtId="0" fontId="14" fillId="0" borderId="15" xfId="0" applyFont="1" applyBorder="1" applyAlignment="1">
      <alignment horizontal="left" vertical="center"/>
    </xf>
    <xf numFmtId="173" fontId="4" fillId="0" borderId="14" xfId="0" applyNumberFormat="1" applyFont="1" applyBorder="1" applyAlignment="1">
      <alignment horizontal="lef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8" fillId="0" borderId="0"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2" xfId="0" applyFont="1" applyBorder="1" applyAlignment="1">
      <alignment horizontal="right" vertical="center"/>
    </xf>
    <xf numFmtId="14" fontId="17" fillId="3" borderId="16" xfId="0" applyNumberFormat="1" applyFont="1" applyFill="1" applyBorder="1" applyAlignment="1" applyProtection="1">
      <alignment vertical="center"/>
      <protection locked="0"/>
    </xf>
    <xf numFmtId="0" fontId="17" fillId="3" borderId="16" xfId="0" applyFont="1" applyFill="1" applyBorder="1" applyAlignment="1" applyProtection="1">
      <alignment vertical="center"/>
      <protection locked="0"/>
    </xf>
    <xf numFmtId="0" fontId="17" fillId="0" borderId="5" xfId="0" applyFont="1" applyBorder="1" applyAlignment="1">
      <alignment vertical="center"/>
    </xf>
    <xf numFmtId="0" fontId="17" fillId="0" borderId="6" xfId="0" applyFont="1" applyBorder="1" applyAlignment="1">
      <alignment vertical="center"/>
    </xf>
    <xf numFmtId="0" fontId="17" fillId="0" borderId="12" xfId="0" applyFont="1" applyBorder="1" applyAlignment="1">
      <alignment vertical="center"/>
    </xf>
    <xf numFmtId="14" fontId="22" fillId="3" borderId="29" xfId="0" applyNumberFormat="1" applyFont="1" applyFill="1" applyBorder="1" applyAlignment="1" applyProtection="1">
      <alignment vertical="center"/>
      <protection locked="0"/>
    </xf>
    <xf numFmtId="0" fontId="22" fillId="3" borderId="46"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165" fontId="17" fillId="0" borderId="31" xfId="1" applyFont="1" applyBorder="1" applyAlignment="1">
      <alignment vertical="center"/>
    </xf>
    <xf numFmtId="14" fontId="22" fillId="3" borderId="32" xfId="0" applyNumberFormat="1" applyFont="1" applyFill="1" applyBorder="1" applyAlignment="1" applyProtection="1">
      <alignment vertical="center"/>
      <protection locked="0"/>
    </xf>
    <xf numFmtId="0" fontId="22" fillId="3" borderId="40" xfId="0" applyFont="1" applyFill="1" applyBorder="1" applyAlignment="1" applyProtection="1">
      <alignment vertical="center"/>
      <protection locked="0"/>
    </xf>
    <xf numFmtId="0" fontId="22" fillId="3" borderId="33" xfId="0" applyFont="1" applyFill="1" applyBorder="1" applyAlignment="1" applyProtection="1">
      <alignment vertical="center"/>
      <protection locked="0"/>
    </xf>
    <xf numFmtId="165" fontId="17" fillId="0" borderId="34" xfId="1" applyFont="1" applyBorder="1" applyAlignment="1">
      <alignment vertical="center"/>
    </xf>
    <xf numFmtId="0" fontId="22" fillId="3" borderId="32" xfId="0" applyFont="1" applyFill="1" applyBorder="1" applyAlignment="1" applyProtection="1">
      <alignment vertical="center"/>
      <protection locked="0"/>
    </xf>
    <xf numFmtId="0" fontId="18" fillId="0" borderId="38" xfId="0" applyFont="1" applyBorder="1" applyAlignment="1">
      <alignment horizontal="right" vertical="center"/>
    </xf>
    <xf numFmtId="0" fontId="18" fillId="0" borderId="26" xfId="0" applyFont="1" applyBorder="1" applyAlignment="1">
      <alignment horizontal="right" vertical="center"/>
    </xf>
    <xf numFmtId="0" fontId="22" fillId="3" borderId="48" xfId="0" applyFont="1" applyFill="1" applyBorder="1" applyAlignment="1" applyProtection="1">
      <alignment vertical="center"/>
      <protection locked="0"/>
    </xf>
    <xf numFmtId="0" fontId="22" fillId="3" borderId="49" xfId="0" applyFont="1" applyFill="1" applyBorder="1" applyAlignment="1" applyProtection="1">
      <alignment vertical="center"/>
      <protection locked="0"/>
    </xf>
    <xf numFmtId="0" fontId="22" fillId="3" borderId="50" xfId="0" applyFont="1" applyFill="1" applyBorder="1" applyAlignment="1" applyProtection="1">
      <alignment vertical="center"/>
      <protection locked="0"/>
    </xf>
    <xf numFmtId="1" fontId="14" fillId="0" borderId="6" xfId="0" applyNumberFormat="1" applyFont="1" applyBorder="1" applyAlignment="1">
      <alignment horizontal="left" vertical="center"/>
    </xf>
    <xf numFmtId="0" fontId="14" fillId="0" borderId="2" xfId="0" applyFont="1" applyBorder="1" applyAlignment="1">
      <alignment horizontal="right" vertical="center"/>
    </xf>
    <xf numFmtId="0" fontId="21" fillId="3" borderId="52" xfId="0"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165" fontId="21" fillId="3" borderId="30" xfId="1"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14" fontId="21" fillId="3" borderId="54" xfId="0" applyNumberFormat="1" applyFont="1" applyFill="1" applyBorder="1" applyAlignment="1" applyProtection="1">
      <alignment vertical="center"/>
      <protection locked="0"/>
    </xf>
    <xf numFmtId="0" fontId="21" fillId="3" borderId="55" xfId="0" applyFont="1" applyFill="1" applyBorder="1" applyAlignment="1" applyProtection="1">
      <alignment vertical="center"/>
      <protection locked="0"/>
    </xf>
    <xf numFmtId="0" fontId="21" fillId="3" borderId="47" xfId="0" applyFont="1" applyFill="1" applyBorder="1" applyAlignment="1" applyProtection="1">
      <alignment vertical="center"/>
      <protection locked="0"/>
    </xf>
    <xf numFmtId="165" fontId="21" fillId="3" borderId="42" xfId="1" applyFont="1" applyFill="1" applyBorder="1" applyAlignment="1" applyProtection="1">
      <alignment vertical="center"/>
      <protection locked="0"/>
    </xf>
    <xf numFmtId="165" fontId="21" fillId="3" borderId="33" xfId="1" applyFont="1" applyFill="1" applyBorder="1" applyAlignment="1" applyProtection="1">
      <alignment vertical="center"/>
      <protection locked="0"/>
    </xf>
    <xf numFmtId="165" fontId="21" fillId="3" borderId="35" xfId="1" applyFont="1" applyFill="1" applyBorder="1" applyAlignment="1" applyProtection="1">
      <alignment vertical="center"/>
      <protection locked="0"/>
    </xf>
    <xf numFmtId="0" fontId="5" fillId="3" borderId="52" xfId="0" applyFont="1" applyFill="1" applyBorder="1" applyAlignment="1" applyProtection="1">
      <alignment vertical="center"/>
    </xf>
    <xf numFmtId="0" fontId="5" fillId="3" borderId="44" xfId="0" applyFont="1" applyFill="1" applyBorder="1" applyAlignment="1" applyProtection="1">
      <alignment vertical="center"/>
    </xf>
    <xf numFmtId="173" fontId="14" fillId="0" borderId="4" xfId="0" applyNumberFormat="1" applyFont="1" applyBorder="1" applyAlignment="1">
      <alignment vertical="center"/>
    </xf>
    <xf numFmtId="14" fontId="21" fillId="3" borderId="56" xfId="0" applyNumberFormat="1" applyFont="1" applyFill="1" applyBorder="1" applyAlignment="1" applyProtection="1">
      <alignment vertical="center"/>
      <protection locked="0"/>
    </xf>
    <xf numFmtId="0" fontId="21" fillId="3" borderId="57" xfId="0" applyFont="1" applyFill="1" applyBorder="1" applyAlignment="1" applyProtection="1">
      <alignment vertical="center"/>
      <protection locked="0"/>
    </xf>
    <xf numFmtId="0" fontId="21" fillId="3" borderId="48" xfId="0" applyFont="1" applyFill="1" applyBorder="1" applyAlignment="1" applyProtection="1">
      <alignment vertical="center"/>
      <protection locked="0"/>
    </xf>
    <xf numFmtId="0" fontId="21" fillId="3"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vertical="center"/>
    </xf>
    <xf numFmtId="165" fontId="17" fillId="0" borderId="43" xfId="1" applyFont="1" applyBorder="1" applyAlignment="1">
      <alignment vertical="center"/>
    </xf>
    <xf numFmtId="0" fontId="38" fillId="0" borderId="0" xfId="15" applyFont="1" applyBorder="1" applyAlignment="1">
      <alignment vertical="center"/>
    </xf>
    <xf numFmtId="0" fontId="38" fillId="0" borderId="0" xfId="0" applyFont="1" applyBorder="1" applyAlignment="1">
      <alignment vertical="center"/>
    </xf>
    <xf numFmtId="0" fontId="21" fillId="3" borderId="58" xfId="0" applyFont="1" applyFill="1" applyBorder="1" applyAlignment="1" applyProtection="1">
      <alignment vertical="center"/>
      <protection locked="0"/>
    </xf>
    <xf numFmtId="168"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8" fontId="5" fillId="0" borderId="1" xfId="0" applyNumberFormat="1" applyFont="1" applyFill="1" applyBorder="1" applyAlignment="1" applyProtection="1">
      <alignment vertical="center"/>
    </xf>
    <xf numFmtId="0" fontId="5" fillId="0" borderId="59" xfId="0" applyFont="1" applyFill="1" applyBorder="1" applyAlignment="1" applyProtection="1">
      <alignment vertical="center"/>
    </xf>
    <xf numFmtId="0" fontId="28" fillId="0" borderId="60" xfId="0" applyFont="1" applyFill="1" applyBorder="1" applyAlignment="1" applyProtection="1">
      <alignment vertical="center"/>
    </xf>
    <xf numFmtId="0" fontId="45" fillId="0" borderId="2" xfId="0" applyFont="1" applyBorder="1" applyAlignment="1">
      <alignment vertical="center"/>
    </xf>
    <xf numFmtId="0" fontId="18" fillId="0" borderId="51" xfId="0" applyFont="1" applyBorder="1" applyAlignment="1">
      <alignment horizontal="left" vertical="center"/>
    </xf>
    <xf numFmtId="0" fontId="7" fillId="0" borderId="61" xfId="0" applyFont="1" applyBorder="1" applyAlignment="1">
      <alignment horizontal="right" vertical="center"/>
    </xf>
    <xf numFmtId="0" fontId="7" fillId="0" borderId="1" xfId="0" applyFont="1" applyBorder="1" applyAlignment="1">
      <alignment horizontal="right" vertical="center"/>
    </xf>
    <xf numFmtId="0" fontId="14" fillId="0" borderId="24" xfId="0" applyFont="1" applyBorder="1" applyAlignment="1">
      <alignment vertical="center"/>
    </xf>
    <xf numFmtId="0" fontId="7" fillId="0" borderId="38" xfId="0" applyFont="1" applyBorder="1" applyAlignment="1">
      <alignment horizontal="right" vertical="center"/>
    </xf>
    <xf numFmtId="0" fontId="7" fillId="0" borderId="26" xfId="0" applyFont="1" applyBorder="1" applyAlignment="1">
      <alignment horizontal="right" vertical="center"/>
    </xf>
    <xf numFmtId="165" fontId="7" fillId="0" borderId="0" xfId="1" applyFont="1" applyBorder="1" applyAlignment="1">
      <alignment horizontal="right" vertical="center"/>
    </xf>
    <xf numFmtId="0" fontId="18" fillId="0" borderId="23" xfId="0" applyFont="1" applyBorder="1" applyAlignment="1">
      <alignment vertical="center"/>
    </xf>
    <xf numFmtId="0" fontId="17" fillId="0" borderId="24" xfId="0" applyFont="1" applyBorder="1" applyAlignment="1">
      <alignment vertical="center"/>
    </xf>
    <xf numFmtId="173" fontId="17" fillId="0" borderId="25" xfId="0" applyNumberFormat="1" applyFont="1" applyBorder="1" applyAlignment="1">
      <alignment vertical="center"/>
    </xf>
    <xf numFmtId="0" fontId="17" fillId="0" borderId="7" xfId="0" applyFont="1" applyBorder="1" applyAlignment="1">
      <alignment vertical="center"/>
    </xf>
    <xf numFmtId="0" fontId="22" fillId="3" borderId="66" xfId="0" applyFont="1" applyFill="1" applyBorder="1" applyAlignment="1" applyProtection="1">
      <alignment vertical="center"/>
      <protection locked="0"/>
    </xf>
    <xf numFmtId="0" fontId="22" fillId="3" borderId="67" xfId="0" applyFont="1" applyFill="1" applyBorder="1" applyAlignment="1" applyProtection="1">
      <alignment vertical="center"/>
      <protection locked="0"/>
    </xf>
    <xf numFmtId="0" fontId="22" fillId="3" borderId="68" xfId="0" applyFont="1" applyFill="1" applyBorder="1" applyAlignment="1" applyProtection="1">
      <alignment vertical="center"/>
      <protection locked="0"/>
    </xf>
    <xf numFmtId="165" fontId="17" fillId="0" borderId="69" xfId="1" applyFont="1" applyBorder="1" applyAlignment="1">
      <alignment vertical="center"/>
    </xf>
    <xf numFmtId="0" fontId="17" fillId="0" borderId="25" xfId="0" applyFont="1" applyBorder="1" applyAlignment="1">
      <alignment vertical="center"/>
    </xf>
    <xf numFmtId="165" fontId="18" fillId="0" borderId="65" xfId="1" applyFont="1" applyBorder="1" applyAlignment="1">
      <alignment vertical="center"/>
    </xf>
    <xf numFmtId="0" fontId="22" fillId="3" borderId="54" xfId="0" applyFont="1" applyFill="1" applyBorder="1" applyAlignment="1" applyProtection="1">
      <alignment vertical="center"/>
      <protection locked="0"/>
    </xf>
    <xf numFmtId="0" fontId="22" fillId="3" borderId="55" xfId="0" applyFont="1" applyFill="1" applyBorder="1" applyAlignment="1" applyProtection="1">
      <alignment vertical="center"/>
      <protection locked="0"/>
    </xf>
    <xf numFmtId="0" fontId="22" fillId="3" borderId="42" xfId="0" applyFont="1" applyFill="1" applyBorder="1" applyAlignment="1" applyProtection="1">
      <alignment vertical="center"/>
      <protection locked="0"/>
    </xf>
    <xf numFmtId="0" fontId="14" fillId="0" borderId="71" xfId="0" applyFont="1" applyBorder="1" applyAlignment="1">
      <alignment vertical="center"/>
    </xf>
    <xf numFmtId="0" fontId="21" fillId="3" borderId="54" xfId="0" applyFont="1" applyFill="1" applyBorder="1" applyAlignment="1" applyProtection="1">
      <alignment vertical="center"/>
      <protection locked="0"/>
    </xf>
    <xf numFmtId="0" fontId="21" fillId="3" borderId="68" xfId="0" applyFont="1" applyFill="1" applyBorder="1" applyAlignment="1" applyProtection="1">
      <alignment vertical="center"/>
      <protection locked="0"/>
    </xf>
    <xf numFmtId="0" fontId="45" fillId="0" borderId="2" xfId="0" applyFont="1" applyBorder="1" applyAlignment="1">
      <alignment horizontal="left" vertical="center"/>
    </xf>
    <xf numFmtId="0" fontId="7" fillId="0" borderId="63" xfId="0" applyFont="1" applyBorder="1" applyAlignment="1">
      <alignment vertical="center"/>
    </xf>
    <xf numFmtId="0" fontId="14" fillId="0" borderId="64" xfId="0" applyFont="1" applyBorder="1" applyAlignment="1">
      <alignment vertical="center"/>
    </xf>
    <xf numFmtId="173" fontId="14" fillId="0" borderId="72" xfId="0" applyNumberFormat="1" applyFont="1" applyBorder="1" applyAlignment="1">
      <alignment vertical="center"/>
    </xf>
    <xf numFmtId="0" fontId="7" fillId="0" borderId="73" xfId="0" applyFont="1" applyBorder="1" applyAlignment="1" applyProtection="1">
      <alignment horizontal="center" vertical="center" wrapText="1"/>
    </xf>
    <xf numFmtId="49" fontId="7" fillId="0" borderId="73" xfId="0" applyNumberFormat="1" applyFont="1" applyBorder="1" applyAlignment="1" applyProtection="1">
      <alignment vertical="center"/>
    </xf>
    <xf numFmtId="49" fontId="7" fillId="0" borderId="74" xfId="0" applyNumberFormat="1" applyFont="1" applyFill="1" applyBorder="1" applyAlignment="1" applyProtection="1">
      <alignment horizontal="center" vertical="center" wrapText="1"/>
    </xf>
    <xf numFmtId="15" fontId="7" fillId="4" borderId="47" xfId="0" applyNumberFormat="1" applyFont="1" applyFill="1" applyBorder="1" applyAlignment="1" applyProtection="1">
      <alignment horizontal="center" vertical="center"/>
      <protection locked="0"/>
    </xf>
    <xf numFmtId="15" fontId="7" fillId="4" borderId="5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vertical="center"/>
    </xf>
    <xf numFmtId="0" fontId="49" fillId="0" borderId="7" xfId="0" applyFont="1" applyFill="1" applyBorder="1" applyAlignment="1" applyProtection="1">
      <alignment vertical="center"/>
    </xf>
    <xf numFmtId="3" fontId="28" fillId="0" borderId="0" xfId="14" applyNumberFormat="1" applyFont="1" applyFill="1" applyBorder="1" applyProtection="1"/>
    <xf numFmtId="0" fontId="17" fillId="0" borderId="2" xfId="0" applyFont="1" applyFill="1" applyBorder="1" applyAlignment="1" applyProtection="1">
      <alignment horizontal="left" vertical="center"/>
    </xf>
    <xf numFmtId="1" fontId="26" fillId="0" borderId="35" xfId="0" applyNumberFormat="1"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18" fillId="0" borderId="2" xfId="0" applyFont="1" applyBorder="1" applyAlignment="1" applyProtection="1">
      <alignment horizontal="left" vertical="center"/>
    </xf>
    <xf numFmtId="49" fontId="18" fillId="0" borderId="0" xfId="0" applyNumberFormat="1" applyFont="1" applyBorder="1" applyAlignment="1" applyProtection="1">
      <alignment horizontal="right" vertical="center"/>
    </xf>
    <xf numFmtId="0" fontId="18" fillId="0" borderId="0" xfId="0" applyFont="1" applyBorder="1" applyAlignment="1" applyProtection="1">
      <alignment horizontal="right" vertical="center"/>
    </xf>
    <xf numFmtId="0" fontId="18" fillId="0" borderId="2" xfId="0" applyFont="1" applyFill="1" applyBorder="1" applyAlignment="1" applyProtection="1">
      <alignment horizontal="left" vertical="center"/>
    </xf>
    <xf numFmtId="0" fontId="18" fillId="0" borderId="6" xfId="0" applyFont="1" applyBorder="1" applyAlignment="1" applyProtection="1">
      <alignment horizontal="right" vertical="center"/>
    </xf>
    <xf numFmtId="0" fontId="14" fillId="0" borderId="0" xfId="0" applyFont="1" applyAlignment="1">
      <alignment vertical="center" wrapText="1"/>
    </xf>
    <xf numFmtId="0" fontId="55" fillId="0" borderId="0" xfId="0" applyFont="1" applyAlignment="1">
      <alignment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175" fontId="18" fillId="0" borderId="75" xfId="0" applyNumberFormat="1" applyFont="1" applyBorder="1" applyAlignment="1" applyProtection="1">
      <alignment vertical="center"/>
    </xf>
    <xf numFmtId="1" fontId="16" fillId="0" borderId="0" xfId="0" applyNumberFormat="1" applyFont="1" applyBorder="1" applyAlignment="1" applyProtection="1">
      <alignment horizontal="right" vertical="center"/>
    </xf>
    <xf numFmtId="0" fontId="54" fillId="0" borderId="7"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1" fontId="21" fillId="3" borderId="42" xfId="0" applyNumberFormat="1" applyFont="1" applyFill="1" applyBorder="1" applyAlignment="1" applyProtection="1">
      <alignment vertical="center"/>
      <protection locked="0"/>
    </xf>
    <xf numFmtId="1" fontId="21" fillId="3" borderId="33" xfId="0" applyNumberFormat="1" applyFont="1" applyFill="1" applyBorder="1" applyAlignment="1" applyProtection="1">
      <alignment vertical="center"/>
      <protection locked="0"/>
    </xf>
    <xf numFmtId="1" fontId="21" fillId="3" borderId="35" xfId="0" applyNumberFormat="1" applyFont="1" applyFill="1" applyBorder="1" applyAlignment="1" applyProtection="1">
      <alignment vertical="center"/>
      <protection locked="0"/>
    </xf>
    <xf numFmtId="0" fontId="59" fillId="0" borderId="0" xfId="0" applyFont="1"/>
    <xf numFmtId="171" fontId="21" fillId="3" borderId="29" xfId="0" applyNumberFormat="1" applyFont="1" applyFill="1" applyBorder="1" applyAlignment="1" applyProtection="1">
      <alignment vertical="center"/>
      <protection locked="0"/>
    </xf>
    <xf numFmtId="171" fontId="21" fillId="3" borderId="32" xfId="0" applyNumberFormat="1" applyFont="1" applyFill="1" applyBorder="1" applyAlignment="1" applyProtection="1">
      <alignment vertical="center"/>
      <protection locked="0"/>
    </xf>
    <xf numFmtId="171" fontId="21" fillId="3" borderId="19" xfId="0" applyNumberFormat="1" applyFont="1" applyFill="1" applyBorder="1" applyAlignment="1" applyProtection="1">
      <alignment vertical="center"/>
      <protection locked="0"/>
    </xf>
    <xf numFmtId="0" fontId="16" fillId="0" borderId="3" xfId="0" applyFont="1" applyBorder="1" applyAlignment="1">
      <alignment horizontal="right" vertical="center"/>
    </xf>
    <xf numFmtId="0" fontId="62" fillId="0" borderId="0" xfId="0" applyFont="1" applyFill="1"/>
    <xf numFmtId="0" fontId="15" fillId="0" borderId="0" xfId="0" applyFont="1"/>
    <xf numFmtId="173" fontId="39" fillId="0" borderId="6" xfId="0" applyNumberFormat="1" applyFont="1" applyFill="1" applyBorder="1" applyAlignment="1" applyProtection="1">
      <alignment horizontal="right" vertical="center"/>
    </xf>
    <xf numFmtId="0" fontId="39" fillId="0" borderId="7"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61" fillId="0" borderId="3" xfId="0" applyFont="1" applyBorder="1" applyAlignment="1" applyProtection="1">
      <alignment vertical="center"/>
    </xf>
    <xf numFmtId="0" fontId="44" fillId="0" borderId="3" xfId="0" applyFont="1" applyBorder="1" applyAlignment="1" applyProtection="1">
      <alignment vertical="center"/>
    </xf>
    <xf numFmtId="0" fontId="44" fillId="0" borderId="10" xfId="0" applyFont="1" applyBorder="1" applyAlignment="1" applyProtection="1">
      <alignment vertical="center"/>
    </xf>
    <xf numFmtId="0" fontId="16" fillId="0" borderId="2" xfId="0" applyFont="1" applyBorder="1" applyAlignment="1">
      <alignment horizontal="right" vertical="center"/>
    </xf>
    <xf numFmtId="0" fontId="63" fillId="0" borderId="0" xfId="0" applyFont="1" applyBorder="1" applyAlignment="1" applyProtection="1">
      <alignment horizontal="center" vertical="center"/>
    </xf>
    <xf numFmtId="0" fontId="14" fillId="0" borderId="0" xfId="0" applyFont="1" applyBorder="1" applyAlignment="1" applyProtection="1">
      <alignment vertical="center"/>
    </xf>
    <xf numFmtId="0" fontId="14" fillId="0" borderId="4" xfId="0" applyFont="1" applyBorder="1" applyAlignment="1" applyProtection="1">
      <alignment vertical="center"/>
    </xf>
    <xf numFmtId="0" fontId="41" fillId="0" borderId="0" xfId="0" applyFont="1" applyBorder="1" applyAlignment="1" applyProtection="1">
      <alignment vertical="center"/>
    </xf>
    <xf numFmtId="0" fontId="14" fillId="0" borderId="5" xfId="0" applyFont="1" applyFill="1" applyBorder="1" applyAlignment="1" applyProtection="1">
      <alignment horizontal="left" vertical="center" wrapText="1"/>
    </xf>
    <xf numFmtId="0" fontId="4" fillId="0" borderId="3" xfId="0" applyFont="1" applyBorder="1" applyAlignment="1" applyProtection="1">
      <alignment vertical="center"/>
    </xf>
    <xf numFmtId="0" fontId="16" fillId="0" borderId="0" xfId="0" applyFont="1" applyBorder="1" applyAlignment="1">
      <alignment vertical="center"/>
    </xf>
    <xf numFmtId="9" fontId="17" fillId="0" borderId="2" xfId="0" applyNumberFormat="1" applyFont="1" applyFill="1" applyBorder="1" applyAlignment="1" applyProtection="1">
      <alignment vertical="center"/>
    </xf>
    <xf numFmtId="9" fontId="23" fillId="0" borderId="2" xfId="0" applyNumberFormat="1" applyFont="1" applyFill="1" applyBorder="1" applyAlignment="1" applyProtection="1">
      <alignment vertical="center"/>
    </xf>
    <xf numFmtId="0" fontId="23" fillId="0" borderId="0" xfId="0" applyFont="1" applyFill="1" applyBorder="1" applyAlignment="1" applyProtection="1">
      <alignment vertical="center"/>
    </xf>
    <xf numFmtId="9" fontId="23" fillId="0" borderId="2" xfId="0" applyNumberFormat="1" applyFont="1" applyFill="1" applyBorder="1" applyAlignment="1" applyProtection="1">
      <alignment horizontal="left" vertical="center"/>
    </xf>
    <xf numFmtId="0" fontId="23" fillId="0" borderId="2" xfId="0" applyFont="1" applyFill="1" applyBorder="1" applyAlignment="1" applyProtection="1">
      <alignmen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17"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39" fillId="0" borderId="6" xfId="0" applyFont="1" applyFill="1" applyBorder="1" applyAlignment="1" applyProtection="1">
      <alignment horizontal="right" vertical="center"/>
    </xf>
    <xf numFmtId="0" fontId="18" fillId="0" borderId="2" xfId="0" applyFont="1" applyBorder="1" applyAlignment="1" applyProtection="1">
      <alignment horizontal="right" vertical="center"/>
    </xf>
    <xf numFmtId="0" fontId="26" fillId="0"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173" fontId="4" fillId="0" borderId="4" xfId="1" applyNumberFormat="1" applyFont="1" applyFill="1" applyBorder="1" applyAlignment="1">
      <alignment vertical="center"/>
    </xf>
    <xf numFmtId="173" fontId="14" fillId="0" borderId="12" xfId="0" applyNumberFormat="1" applyFont="1" applyBorder="1" applyAlignment="1">
      <alignment vertical="center"/>
    </xf>
    <xf numFmtId="0" fontId="4" fillId="0" borderId="5" xfId="0" applyFont="1" applyFill="1" applyBorder="1" applyAlignment="1" applyProtection="1">
      <alignment horizontal="left" vertical="center" wrapText="1"/>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6" applyFont="1" applyFill="1" applyBorder="1" applyAlignment="1" applyProtection="1">
      <alignment vertical="center"/>
    </xf>
    <xf numFmtId="173" fontId="5" fillId="0" borderId="6" xfId="0" applyNumberFormat="1"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65" fillId="0" borderId="2" xfId="0" applyFont="1" applyBorder="1" applyAlignment="1" applyProtection="1">
      <alignment horizontal="center" vertical="center"/>
    </xf>
    <xf numFmtId="0" fontId="41" fillId="0" borderId="0" xfId="0" applyFont="1" applyBorder="1" applyAlignment="1" applyProtection="1">
      <alignment horizontal="center"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horizontal="left" vertical="center" wrapText="1"/>
    </xf>
    <xf numFmtId="0" fontId="17" fillId="0" borderId="0" xfId="0" applyFont="1" applyBorder="1" applyAlignment="1" applyProtection="1">
      <alignment vertical="center" wrapText="1"/>
    </xf>
    <xf numFmtId="0" fontId="17" fillId="0" borderId="2" xfId="0" applyFont="1" applyBorder="1" applyAlignment="1" applyProtection="1">
      <alignment vertical="center"/>
    </xf>
    <xf numFmtId="0" fontId="17" fillId="0" borderId="2" xfId="0" applyFont="1" applyBorder="1" applyAlignment="1" applyProtection="1">
      <alignment vertical="center" wrapText="1"/>
    </xf>
    <xf numFmtId="0" fontId="14" fillId="0" borderId="7" xfId="0" applyFont="1" applyBorder="1" applyAlignment="1" applyProtection="1">
      <alignment vertical="center"/>
    </xf>
    <xf numFmtId="49" fontId="41" fillId="0" borderId="16" xfId="0" applyNumberFormat="1" applyFont="1" applyBorder="1" applyAlignment="1" applyProtection="1">
      <alignment vertical="center"/>
    </xf>
    <xf numFmtId="49" fontId="41" fillId="0" borderId="30" xfId="0" applyNumberFormat="1" applyFont="1" applyBorder="1" applyAlignment="1" applyProtection="1">
      <alignment vertical="center"/>
    </xf>
    <xf numFmtId="49" fontId="41" fillId="0" borderId="28" xfId="0" applyNumberFormat="1" applyFont="1" applyBorder="1" applyAlignment="1" applyProtection="1">
      <alignment horizontal="left" vertical="center"/>
    </xf>
    <xf numFmtId="49" fontId="41" fillId="0" borderId="28" xfId="0" applyNumberFormat="1" applyFont="1" applyBorder="1" applyAlignment="1" applyProtection="1">
      <alignment vertical="center"/>
    </xf>
    <xf numFmtId="49" fontId="41" fillId="0" borderId="31" xfId="0" applyNumberFormat="1" applyFont="1" applyBorder="1" applyAlignment="1" applyProtection="1">
      <alignment vertical="center"/>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horizontal="center" vertical="center"/>
    </xf>
    <xf numFmtId="15" fontId="7" fillId="4" borderId="78" xfId="0" applyNumberFormat="1" applyFont="1" applyFill="1" applyBorder="1" applyAlignment="1" applyProtection="1">
      <alignment horizontal="center" vertical="center"/>
      <protection locked="0"/>
    </xf>
    <xf numFmtId="0" fontId="65" fillId="0" borderId="8" xfId="0" applyFont="1" applyBorder="1" applyAlignment="1" applyProtection="1">
      <alignment horizontal="center" vertical="center"/>
    </xf>
    <xf numFmtId="0" fontId="14" fillId="0" borderId="3" xfId="0" applyFont="1" applyBorder="1" applyAlignment="1" applyProtection="1">
      <alignment vertical="center"/>
    </xf>
    <xf numFmtId="0" fontId="38" fillId="0" borderId="2"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49" fontId="18" fillId="3" borderId="79" xfId="0" applyNumberFormat="1" applyFont="1" applyFill="1" applyBorder="1" applyAlignment="1" applyProtection="1">
      <alignment vertical="center"/>
      <protection locked="0"/>
    </xf>
    <xf numFmtId="0" fontId="14" fillId="0" borderId="2" xfId="0" applyFont="1" applyBorder="1" applyAlignment="1" applyProtection="1">
      <alignment horizontal="center" vertical="center"/>
    </xf>
    <xf numFmtId="0" fontId="17" fillId="0" borderId="4" xfId="0" applyFont="1" applyBorder="1" applyAlignment="1" applyProtection="1">
      <alignment vertical="center"/>
    </xf>
    <xf numFmtId="0" fontId="14" fillId="0" borderId="11" xfId="0" applyFont="1" applyBorder="1" applyAlignment="1" applyProtection="1">
      <alignment vertical="center"/>
    </xf>
    <xf numFmtId="0" fontId="49" fillId="0" borderId="7" xfId="0" applyFont="1" applyBorder="1" applyAlignment="1" applyProtection="1">
      <alignment vertical="center"/>
    </xf>
    <xf numFmtId="0" fontId="15" fillId="0" borderId="2" xfId="0" applyFont="1" applyFill="1" applyBorder="1" applyAlignment="1" applyProtection="1">
      <alignment vertical="center"/>
    </xf>
    <xf numFmtId="0" fontId="14" fillId="0" borderId="0" xfId="0" applyFont="1" applyFill="1" applyBorder="1" applyAlignment="1" applyProtection="1">
      <alignment vertical="center"/>
    </xf>
    <xf numFmtId="49" fontId="18" fillId="0" borderId="4" xfId="0" applyNumberFormat="1" applyFont="1" applyFill="1" applyBorder="1" applyAlignment="1" applyProtection="1">
      <alignment vertical="center"/>
      <protection locked="0"/>
    </xf>
    <xf numFmtId="0" fontId="18" fillId="0" borderId="6" xfId="0" applyFont="1" applyBorder="1" applyAlignment="1" applyProtection="1">
      <alignment horizontal="center" vertical="center"/>
    </xf>
    <xf numFmtId="49" fontId="18" fillId="0" borderId="30" xfId="0" applyNumberFormat="1" applyFont="1" applyBorder="1" applyAlignment="1" applyProtection="1">
      <alignment horizontal="right" vertical="center"/>
    </xf>
    <xf numFmtId="0" fontId="14" fillId="0" borderId="81" xfId="0" applyFont="1" applyBorder="1" applyAlignment="1">
      <alignment vertical="center"/>
    </xf>
    <xf numFmtId="0" fontId="14" fillId="0" borderId="55" xfId="0" applyFont="1" applyBorder="1" applyAlignment="1">
      <alignment vertical="center"/>
    </xf>
    <xf numFmtId="49" fontId="18" fillId="3" borderId="28" xfId="0" applyNumberFormat="1" applyFont="1" applyFill="1" applyBorder="1" applyAlignment="1" applyProtection="1">
      <alignment vertical="center"/>
      <protection locked="0"/>
    </xf>
    <xf numFmtId="0" fontId="17" fillId="0" borderId="0" xfId="0" applyFont="1" applyFill="1" applyBorder="1" applyAlignment="1" applyProtection="1">
      <alignment horizontal="right" vertical="center"/>
    </xf>
    <xf numFmtId="0" fontId="65" fillId="0" borderId="82" xfId="0" applyFont="1" applyBorder="1" applyAlignment="1" applyProtection="1">
      <alignment horizontal="center"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64" fillId="0" borderId="0" xfId="13" applyFont="1" applyFill="1" applyBorder="1" applyAlignment="1" applyProtection="1">
      <alignment vertical="center"/>
    </xf>
    <xf numFmtId="0" fontId="64" fillId="0" borderId="9" xfId="13" applyFont="1" applyFill="1" applyBorder="1" applyAlignment="1" applyProtection="1">
      <alignment vertical="center"/>
    </xf>
    <xf numFmtId="176" fontId="73" fillId="0" borderId="2" xfId="13" applyNumberFormat="1" applyFont="1" applyFill="1" applyBorder="1" applyAlignment="1" applyProtection="1">
      <alignment vertical="center"/>
    </xf>
    <xf numFmtId="0" fontId="16" fillId="0" borderId="0" xfId="0" applyFont="1" applyBorder="1" applyAlignment="1" applyProtection="1">
      <alignment horizontal="right" vertical="center"/>
    </xf>
    <xf numFmtId="0" fontId="14" fillId="0" borderId="9" xfId="0" applyFont="1" applyBorder="1" applyAlignment="1" applyProtection="1">
      <alignment vertical="center"/>
    </xf>
    <xf numFmtId="0" fontId="72" fillId="0" borderId="0" xfId="13" applyFont="1" applyFill="1" applyBorder="1" applyAlignment="1" applyProtection="1">
      <alignment horizontal="right" vertical="center"/>
    </xf>
    <xf numFmtId="0" fontId="67" fillId="0" borderId="51" xfId="0" applyFont="1" applyFill="1" applyBorder="1" applyAlignment="1" applyProtection="1">
      <alignment horizontal="center" vertical="center" wrapText="1"/>
    </xf>
    <xf numFmtId="0" fontId="67" fillId="0" borderId="9" xfId="13" applyFont="1" applyFill="1" applyBorder="1" applyAlignment="1" applyProtection="1">
      <alignment vertical="center"/>
    </xf>
    <xf numFmtId="0" fontId="16" fillId="0" borderId="9" xfId="0" applyFont="1" applyBorder="1" applyAlignment="1" applyProtection="1">
      <alignment horizontal="right" vertical="center"/>
    </xf>
    <xf numFmtId="0" fontId="64" fillId="0" borderId="71" xfId="13" applyFont="1" applyFill="1" applyBorder="1" applyAlignment="1" applyProtection="1">
      <alignment vertical="center"/>
    </xf>
    <xf numFmtId="0" fontId="6" fillId="0" borderId="21" xfId="0" applyFont="1" applyFill="1" applyBorder="1" applyAlignment="1" applyProtection="1">
      <alignment horizontal="center" vertical="center" wrapText="1"/>
    </xf>
    <xf numFmtId="0" fontId="66" fillId="0" borderId="16" xfId="0" applyFont="1" applyFill="1" applyBorder="1" applyAlignment="1" applyProtection="1">
      <alignment horizontal="center" vertical="center" wrapText="1"/>
    </xf>
    <xf numFmtId="0" fontId="66" fillId="0" borderId="28" xfId="0" applyFont="1" applyFill="1" applyBorder="1" applyAlignment="1" applyProtection="1">
      <alignment horizontal="center" vertical="center" wrapText="1"/>
    </xf>
    <xf numFmtId="49" fontId="5" fillId="0" borderId="21" xfId="0" applyNumberFormat="1" applyFont="1" applyFill="1" applyBorder="1" applyAlignment="1" applyProtection="1">
      <alignment horizontal="center" vertical="center"/>
    </xf>
    <xf numFmtId="0" fontId="76" fillId="0" borderId="0" xfId="0" applyFont="1" applyBorder="1" applyAlignment="1" applyProtection="1">
      <alignment horizontal="left" vertical="center"/>
    </xf>
    <xf numFmtId="0" fontId="51" fillId="0" borderId="44" xfId="0" applyFont="1" applyBorder="1" applyAlignment="1" applyProtection="1">
      <alignment horizontal="left" vertical="center"/>
    </xf>
    <xf numFmtId="0" fontId="77" fillId="0" borderId="0" xfId="0" applyFont="1" applyBorder="1" applyAlignment="1" applyProtection="1">
      <alignment horizontal="left" vertical="center"/>
    </xf>
    <xf numFmtId="0" fontId="17" fillId="0" borderId="83" xfId="0" applyFont="1" applyBorder="1" applyAlignment="1" applyProtection="1">
      <alignment horizontal="right" vertical="center"/>
    </xf>
    <xf numFmtId="0" fontId="17" fillId="0" borderId="84" xfId="0" applyFont="1" applyFill="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4" fillId="0" borderId="85" xfId="0" applyFont="1" applyBorder="1" applyAlignment="1">
      <alignment horizontal="right" vertical="center"/>
    </xf>
    <xf numFmtId="0" fontId="17" fillId="0" borderId="86" xfId="0" applyFont="1" applyBorder="1" applyAlignment="1" applyProtection="1">
      <alignment horizontal="right" vertical="center"/>
    </xf>
    <xf numFmtId="0" fontId="17" fillId="0" borderId="85" xfId="0" applyFont="1" applyBorder="1" applyAlignment="1" applyProtection="1">
      <alignment horizontal="right" vertical="center"/>
    </xf>
    <xf numFmtId="0" fontId="17" fillId="0" borderId="87" xfId="0" applyFont="1" applyBorder="1" applyAlignment="1" applyProtection="1">
      <alignment horizontal="right" vertical="center"/>
    </xf>
    <xf numFmtId="0" fontId="17" fillId="0" borderId="88" xfId="0" applyFont="1" applyFill="1" applyBorder="1" applyAlignment="1" applyProtection="1">
      <alignment horizontal="right" vertical="center"/>
    </xf>
    <xf numFmtId="0" fontId="17" fillId="0" borderId="89" xfId="0" applyFont="1" applyFill="1" applyBorder="1" applyAlignment="1" applyProtection="1">
      <alignment horizontal="right" vertical="center"/>
    </xf>
    <xf numFmtId="0" fontId="17" fillId="0" borderId="90" xfId="0" applyFont="1" applyFill="1" applyBorder="1" applyAlignment="1" applyProtection="1">
      <alignment horizontal="right" vertical="center"/>
    </xf>
    <xf numFmtId="0" fontId="17" fillId="0" borderId="91" xfId="0" applyFont="1" applyFill="1" applyBorder="1" applyAlignment="1" applyProtection="1">
      <alignment horizontal="right" vertical="center"/>
    </xf>
    <xf numFmtId="0" fontId="17" fillId="0" borderId="92" xfId="0" applyFont="1" applyFill="1" applyBorder="1" applyAlignment="1" applyProtection="1">
      <alignment horizontal="right" vertical="center"/>
    </xf>
    <xf numFmtId="0" fontId="26" fillId="3" borderId="79" xfId="0" applyFont="1" applyFill="1" applyBorder="1" applyAlignment="1" applyProtection="1">
      <alignment horizontal="center" vertical="center"/>
      <protection locked="0"/>
    </xf>
    <xf numFmtId="0" fontId="17" fillId="0" borderId="93" xfId="0" applyFont="1" applyFill="1" applyBorder="1" applyAlignment="1" applyProtection="1">
      <alignment horizontal="right" vertical="center"/>
    </xf>
    <xf numFmtId="0" fontId="17" fillId="0" borderId="93" xfId="0" applyFont="1" applyFill="1" applyBorder="1" applyAlignment="1" applyProtection="1">
      <alignment horizontal="right" vertical="center" wrapText="1"/>
    </xf>
    <xf numFmtId="0" fontId="17" fillId="0" borderId="93" xfId="0" applyFont="1" applyBorder="1" applyAlignment="1" applyProtection="1">
      <alignment horizontal="right" vertical="center"/>
    </xf>
    <xf numFmtId="0" fontId="17" fillId="0" borderId="94" xfId="0" applyFont="1" applyBorder="1" applyAlignment="1" applyProtection="1">
      <alignment horizontal="right" vertical="center"/>
    </xf>
    <xf numFmtId="0" fontId="17" fillId="0" borderId="95" xfId="0" applyFont="1" applyBorder="1" applyAlignment="1" applyProtection="1">
      <alignment horizontal="right" vertical="center"/>
    </xf>
    <xf numFmtId="0" fontId="17" fillId="0" borderId="96" xfId="0" applyFont="1" applyBorder="1" applyAlignment="1" applyProtection="1">
      <alignment horizontal="right" vertical="center"/>
    </xf>
    <xf numFmtId="0" fontId="17" fillId="0" borderId="97" xfId="0" applyFont="1" applyBorder="1" applyAlignment="1" applyProtection="1">
      <alignment horizontal="right" vertical="center"/>
    </xf>
    <xf numFmtId="0" fontId="17" fillId="0" borderId="98" xfId="0" applyFont="1" applyBorder="1" applyAlignment="1" applyProtection="1">
      <alignment horizontal="right" vertical="center"/>
    </xf>
    <xf numFmtId="0" fontId="14" fillId="0" borderId="99" xfId="0" applyFont="1" applyFill="1" applyBorder="1" applyAlignment="1" applyProtection="1">
      <alignment vertical="center"/>
    </xf>
    <xf numFmtId="0" fontId="17" fillId="0" borderId="85" xfId="0" applyFont="1" applyFill="1" applyBorder="1" applyAlignment="1" applyProtection="1">
      <alignment vertical="center"/>
    </xf>
    <xf numFmtId="0" fontId="14" fillId="0" borderId="85" xfId="0" applyFont="1" applyBorder="1" applyAlignment="1" applyProtection="1">
      <alignment vertical="center"/>
    </xf>
    <xf numFmtId="0" fontId="17" fillId="0" borderId="3" xfId="0" applyFont="1" applyBorder="1" applyAlignment="1">
      <alignment horizontal="right" vertical="center"/>
    </xf>
    <xf numFmtId="0" fontId="18" fillId="0" borderId="5" xfId="0" applyFont="1" applyBorder="1" applyAlignment="1" applyProtection="1">
      <alignment horizontal="right" vertical="center"/>
    </xf>
    <xf numFmtId="0" fontId="70" fillId="0" borderId="3" xfId="0" applyFont="1" applyBorder="1" applyAlignment="1" applyProtection="1">
      <alignment horizontal="center" vertical="center"/>
    </xf>
    <xf numFmtId="0" fontId="50" fillId="0" borderId="41" xfId="0" applyFont="1" applyFill="1" applyBorder="1" applyAlignment="1" applyProtection="1">
      <alignment horizontal="left" vertical="center"/>
    </xf>
    <xf numFmtId="1" fontId="79" fillId="4" borderId="16" xfId="0" applyNumberFormat="1" applyFont="1" applyFill="1" applyBorder="1" applyAlignment="1" applyProtection="1">
      <alignment horizontal="center" vertical="center"/>
      <protection locked="0"/>
    </xf>
    <xf numFmtId="0" fontId="28" fillId="0" borderId="99" xfId="0" applyFont="1" applyFill="1" applyBorder="1" applyAlignment="1" applyProtection="1">
      <alignment horizontal="right" vertical="center"/>
    </xf>
    <xf numFmtId="0" fontId="33" fillId="0" borderId="60" xfId="0" applyFont="1" applyFill="1" applyBorder="1" applyAlignment="1" applyProtection="1">
      <alignment horizontal="centerContinuous" vertical="center"/>
    </xf>
    <xf numFmtId="0" fontId="33" fillId="0" borderId="59" xfId="0" applyFont="1" applyBorder="1" applyAlignment="1">
      <alignment horizontal="centerContinuous" vertical="center"/>
    </xf>
    <xf numFmtId="49" fontId="18" fillId="3" borderId="62" xfId="0" applyNumberFormat="1" applyFont="1" applyFill="1" applyBorder="1" applyAlignment="1" applyProtection="1">
      <alignment horizontal="left" vertical="center"/>
      <protection locked="0"/>
    </xf>
    <xf numFmtId="49" fontId="18" fillId="3" borderId="28" xfId="0" applyNumberFormat="1" applyFont="1" applyFill="1" applyBorder="1" applyAlignment="1" applyProtection="1">
      <alignment horizontal="left" vertical="center"/>
      <protection locked="0"/>
    </xf>
    <xf numFmtId="0" fontId="17" fillId="0" borderId="53" xfId="0" applyFont="1" applyBorder="1" applyAlignment="1">
      <alignment horizontal="right" vertical="center"/>
    </xf>
    <xf numFmtId="0" fontId="80" fillId="0" borderId="3" xfId="0" applyFont="1" applyBorder="1" applyAlignment="1" applyProtection="1">
      <alignment horizontal="left" vertical="center"/>
    </xf>
    <xf numFmtId="180" fontId="41" fillId="0" borderId="16" xfId="0" applyNumberFormat="1" applyFont="1" applyBorder="1" applyAlignment="1" applyProtection="1">
      <alignment horizontal="center" vertical="center"/>
    </xf>
    <xf numFmtId="0" fontId="18" fillId="0" borderId="5" xfId="0" applyFont="1" applyBorder="1" applyAlignment="1" applyProtection="1">
      <alignment vertical="center"/>
    </xf>
    <xf numFmtId="0" fontId="18" fillId="0" borderId="5" xfId="0" applyFont="1" applyBorder="1" applyAlignment="1" applyProtection="1">
      <alignment horizontal="left" vertical="center"/>
    </xf>
    <xf numFmtId="0" fontId="18" fillId="0" borderId="6" xfId="0" applyFont="1" applyBorder="1" applyAlignment="1" applyProtection="1">
      <alignment vertical="center"/>
    </xf>
    <xf numFmtId="179" fontId="41" fillId="0" borderId="16" xfId="0" applyNumberFormat="1" applyFont="1" applyBorder="1" applyAlignment="1" applyProtection="1">
      <alignment horizontal="left" vertical="center"/>
    </xf>
    <xf numFmtId="0" fontId="38" fillId="0" borderId="0" xfId="0" applyFont="1" applyBorder="1" applyAlignment="1" applyProtection="1">
      <alignment vertical="center"/>
    </xf>
    <xf numFmtId="0" fontId="16" fillId="0" borderId="2" xfId="0" applyFont="1" applyBorder="1" applyAlignment="1" applyProtection="1">
      <alignment horizontal="right" vertical="center"/>
    </xf>
    <xf numFmtId="0" fontId="41" fillId="0" borderId="0" xfId="0" applyFont="1" applyFill="1" applyBorder="1" applyAlignment="1" applyProtection="1">
      <alignment vertical="center"/>
    </xf>
    <xf numFmtId="178" fontId="41" fillId="0" borderId="78" xfId="0" applyNumberFormat="1" applyFont="1" applyBorder="1" applyAlignment="1" applyProtection="1">
      <alignment horizontal="left" vertical="center"/>
    </xf>
    <xf numFmtId="0" fontId="39" fillId="0" borderId="6" xfId="13" applyFont="1" applyFill="1" applyBorder="1" applyAlignment="1" applyProtection="1">
      <alignment horizontal="left" vertical="center"/>
    </xf>
    <xf numFmtId="49" fontId="41" fillId="0" borderId="78"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6" xfId="0" applyFont="1" applyFill="1" applyBorder="1" applyAlignment="1" applyProtection="1">
      <alignment horizontal="right" vertical="center"/>
    </xf>
    <xf numFmtId="49" fontId="41" fillId="0" borderId="102" xfId="0" applyNumberFormat="1" applyFont="1" applyFill="1" applyBorder="1" applyAlignment="1" applyProtection="1">
      <alignment vertical="center"/>
    </xf>
    <xf numFmtId="0" fontId="56" fillId="0" borderId="4" xfId="0" applyFont="1" applyBorder="1" applyAlignment="1" applyProtection="1">
      <alignment horizontal="right"/>
    </xf>
    <xf numFmtId="0" fontId="28" fillId="0" borderId="7" xfId="0" applyFont="1" applyFill="1" applyBorder="1" applyAlignment="1" applyProtection="1">
      <alignment horizontal="center" vertical="center"/>
    </xf>
    <xf numFmtId="9" fontId="81" fillId="0" borderId="103" xfId="0" applyNumberFormat="1" applyFont="1" applyFill="1" applyBorder="1" applyAlignment="1" applyProtection="1">
      <alignment horizontal="center" vertical="center"/>
    </xf>
    <xf numFmtId="49" fontId="41" fillId="0" borderId="62" xfId="0" applyNumberFormat="1" applyFont="1" applyBorder="1" applyAlignment="1" applyProtection="1">
      <alignment horizontal="left" vertical="center"/>
    </xf>
    <xf numFmtId="49" fontId="18" fillId="3" borderId="16" xfId="0" applyNumberFormat="1" applyFont="1" applyFill="1" applyBorder="1" applyAlignment="1" applyProtection="1">
      <alignment horizontal="left" vertical="center"/>
      <protection locked="0"/>
    </xf>
    <xf numFmtId="180" fontId="18" fillId="3" borderId="35" xfId="0" applyNumberFormat="1" applyFont="1" applyFill="1" applyBorder="1" applyAlignment="1" applyProtection="1">
      <alignment horizontal="left" vertical="center"/>
      <protection locked="0"/>
    </xf>
    <xf numFmtId="0" fontId="14" fillId="0" borderId="2" xfId="0" applyFont="1" applyBorder="1" applyAlignment="1" applyProtection="1">
      <alignment horizontal="right" vertical="center" wrapText="1"/>
    </xf>
    <xf numFmtId="0" fontId="7" fillId="5" borderId="104" xfId="0" applyFont="1" applyFill="1" applyBorder="1" applyAlignment="1" applyProtection="1">
      <alignment horizontal="center" vertical="top" wrapText="1"/>
    </xf>
    <xf numFmtId="0" fontId="7" fillId="6" borderId="104" xfId="0" applyFont="1" applyFill="1" applyBorder="1" applyAlignment="1" applyProtection="1">
      <alignment horizontal="center" vertical="top" wrapText="1"/>
    </xf>
    <xf numFmtId="0" fontId="14" fillId="0" borderId="5" xfId="0" applyFont="1" applyBorder="1" applyProtection="1"/>
    <xf numFmtId="49" fontId="14" fillId="0" borderId="4" xfId="0" applyNumberFormat="1" applyFont="1" applyBorder="1" applyAlignment="1" applyProtection="1">
      <alignment vertical="center"/>
    </xf>
    <xf numFmtId="49" fontId="5" fillId="0" borderId="5" xfId="0" applyNumberFormat="1" applyFont="1" applyFill="1" applyBorder="1" applyAlignment="1" applyProtection="1">
      <alignment horizontal="center" vertical="center"/>
    </xf>
    <xf numFmtId="9" fontId="37" fillId="0" borderId="2" xfId="0" applyNumberFormat="1" applyFont="1" applyFill="1" applyBorder="1" applyAlignment="1" applyProtection="1">
      <alignment horizontal="left" vertical="center" wrapText="1"/>
    </xf>
    <xf numFmtId="0" fontId="74" fillId="7" borderId="11" xfId="0" applyFont="1" applyFill="1" applyBorder="1" applyAlignment="1" applyProtection="1">
      <alignment vertical="center"/>
    </xf>
    <xf numFmtId="0" fontId="14" fillId="7" borderId="7" xfId="0" applyFont="1" applyFill="1" applyBorder="1" applyAlignment="1" applyProtection="1">
      <alignment vertical="center"/>
    </xf>
    <xf numFmtId="0" fontId="14" fillId="7" borderId="105" xfId="0" applyFont="1" applyFill="1" applyBorder="1" applyAlignment="1" applyProtection="1">
      <alignment vertical="center"/>
    </xf>
    <xf numFmtId="0" fontId="14" fillId="7" borderId="106" xfId="0" applyFont="1" applyFill="1" applyBorder="1" applyAlignment="1" applyProtection="1">
      <alignment vertical="center"/>
    </xf>
    <xf numFmtId="49" fontId="18" fillId="0" borderId="0" xfId="0" applyNumberFormat="1" applyFont="1" applyFill="1" applyBorder="1" applyAlignment="1" applyProtection="1">
      <alignment vertical="center"/>
    </xf>
    <xf numFmtId="0" fontId="26" fillId="0" borderId="81" xfId="0" applyNumberFormat="1" applyFont="1" applyFill="1" applyBorder="1" applyAlignment="1" applyProtection="1">
      <alignment horizontal="center" vertical="center"/>
    </xf>
    <xf numFmtId="1" fontId="76" fillId="0" borderId="53" xfId="0" applyNumberFormat="1"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49" fontId="17" fillId="0" borderId="0" xfId="0" applyNumberFormat="1" applyFont="1" applyFill="1" applyBorder="1" applyAlignment="1" applyProtection="1">
      <alignment horizontal="right" vertical="center"/>
    </xf>
    <xf numFmtId="49" fontId="17" fillId="0" borderId="79" xfId="0" applyNumberFormat="1" applyFont="1" applyBorder="1" applyAlignment="1" applyProtection="1">
      <alignment horizontal="right" vertical="center"/>
    </xf>
    <xf numFmtId="49" fontId="17" fillId="0" borderId="79" xfId="0" applyNumberFormat="1" applyFont="1" applyBorder="1" applyAlignment="1">
      <alignment horizontal="right" vertical="center"/>
    </xf>
    <xf numFmtId="176" fontId="71" fillId="3" borderId="2" xfId="13" applyNumberFormat="1" applyFont="1" applyFill="1" applyBorder="1" applyAlignment="1" applyProtection="1">
      <alignment vertical="center"/>
      <protection locked="0"/>
    </xf>
    <xf numFmtId="176" fontId="71" fillId="3" borderId="0" xfId="13" applyNumberFormat="1" applyFont="1" applyFill="1" applyBorder="1" applyAlignment="1" applyProtection="1">
      <alignment vertical="center"/>
      <protection locked="0"/>
    </xf>
    <xf numFmtId="0" fontId="64" fillId="3" borderId="0" xfId="13" applyFont="1" applyFill="1" applyBorder="1" applyAlignment="1" applyProtection="1">
      <alignment vertical="center"/>
      <protection locked="0"/>
    </xf>
    <xf numFmtId="0" fontId="72" fillId="3" borderId="0" xfId="13" applyFont="1" applyFill="1" applyBorder="1" applyAlignment="1" applyProtection="1">
      <alignment vertical="center"/>
      <protection locked="0"/>
    </xf>
    <xf numFmtId="176" fontId="64" fillId="3" borderId="0" xfId="13" applyNumberFormat="1" applyFont="1" applyFill="1" applyBorder="1" applyAlignment="1" applyProtection="1">
      <alignment vertical="center"/>
      <protection locked="0"/>
    </xf>
    <xf numFmtId="0" fontId="28"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3" fontId="36" fillId="3" borderId="4" xfId="0" applyNumberFormat="1" applyFont="1" applyFill="1" applyBorder="1" applyAlignment="1" applyProtection="1">
      <alignment vertical="center"/>
      <protection locked="0"/>
    </xf>
    <xf numFmtId="176" fontId="36" fillId="3" borderId="2" xfId="13" applyNumberFormat="1" applyFont="1" applyFill="1" applyBorder="1" applyAlignment="1" applyProtection="1">
      <alignment horizontal="left" vertical="center"/>
      <protection locked="0"/>
    </xf>
    <xf numFmtId="176" fontId="71" fillId="3" borderId="0" xfId="13" applyNumberFormat="1" applyFont="1" applyFill="1" applyBorder="1" applyAlignment="1" applyProtection="1">
      <alignment horizontal="left" vertical="center"/>
      <protection locked="0"/>
    </xf>
    <xf numFmtId="176" fontId="71" fillId="3" borderId="2" xfId="13" applyNumberFormat="1" applyFont="1" applyFill="1" applyBorder="1" applyAlignment="1" applyProtection="1">
      <alignment horizontal="left" vertical="center"/>
      <protection locked="0"/>
    </xf>
    <xf numFmtId="0" fontId="56" fillId="3" borderId="2" xfId="13" applyFont="1" applyFill="1" applyBorder="1" applyAlignment="1" applyProtection="1">
      <alignment vertical="center"/>
      <protection locked="0"/>
    </xf>
    <xf numFmtId="176" fontId="73" fillId="3" borderId="0" xfId="13" applyNumberFormat="1" applyFont="1" applyFill="1" applyBorder="1" applyAlignment="1" applyProtection="1">
      <alignment horizontal="right" vertical="center"/>
      <protection locked="0"/>
    </xf>
    <xf numFmtId="9" fontId="64" fillId="3" borderId="9" xfId="13" applyNumberFormat="1" applyFont="1" applyFill="1" applyBorder="1" applyAlignment="1" applyProtection="1">
      <alignment vertical="center"/>
      <protection locked="0"/>
    </xf>
    <xf numFmtId="0" fontId="64" fillId="3" borderId="9"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64" fillId="3" borderId="0" xfId="13" applyNumberFormat="1" applyFont="1" applyFill="1" applyBorder="1" applyAlignment="1" applyProtection="1">
      <alignment vertical="center"/>
      <protection locked="0"/>
    </xf>
    <xf numFmtId="39" fontId="64" fillId="3" borderId="9" xfId="13" applyNumberFormat="1" applyFont="1" applyFill="1" applyBorder="1" applyAlignment="1" applyProtection="1">
      <alignment vertical="center"/>
      <protection locked="0"/>
    </xf>
    <xf numFmtId="176" fontId="71" fillId="3" borderId="5" xfId="13" applyNumberFormat="1" applyFont="1" applyFill="1" applyBorder="1" applyAlignment="1" applyProtection="1">
      <alignment vertical="center"/>
      <protection locked="0"/>
    </xf>
    <xf numFmtId="176"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6" fontId="5" fillId="3" borderId="6" xfId="13" applyNumberFormat="1" applyFont="1" applyFill="1" applyBorder="1" applyAlignment="1" applyProtection="1">
      <alignment vertical="center"/>
      <protection locked="0"/>
    </xf>
    <xf numFmtId="0" fontId="28" fillId="3" borderId="6" xfId="0" applyFont="1" applyFill="1" applyBorder="1" applyAlignment="1" applyProtection="1">
      <alignment horizontal="right" vertical="center"/>
      <protection locked="0"/>
    </xf>
    <xf numFmtId="0" fontId="16"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3" fontId="36" fillId="3" borderId="12" xfId="0" applyNumberFormat="1" applyFont="1" applyFill="1" applyBorder="1" applyAlignment="1" applyProtection="1">
      <alignment vertical="center"/>
      <protection locked="0"/>
    </xf>
    <xf numFmtId="176" fontId="73"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76" fontId="64" fillId="3" borderId="4" xfId="13" applyNumberFormat="1" applyFont="1" applyFill="1" applyBorder="1" applyAlignment="1" applyProtection="1">
      <alignment vertical="center"/>
      <protection locked="0"/>
    </xf>
    <xf numFmtId="176" fontId="6" fillId="3" borderId="2" xfId="13" applyNumberFormat="1" applyFont="1" applyFill="1" applyBorder="1" applyAlignment="1" applyProtection="1">
      <alignment horizontal="right" vertical="center"/>
      <protection locked="0"/>
    </xf>
    <xf numFmtId="173" fontId="64" fillId="3" borderId="4" xfId="13" applyNumberFormat="1" applyFont="1" applyFill="1" applyBorder="1" applyAlignment="1" applyProtection="1">
      <alignment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64" fillId="3" borderId="4" xfId="13" applyFont="1" applyFill="1" applyBorder="1" applyAlignment="1" applyProtection="1">
      <alignment vertical="center"/>
      <protection locked="0"/>
    </xf>
    <xf numFmtId="0" fontId="14" fillId="3" borderId="9" xfId="0" applyFont="1" applyFill="1" applyBorder="1" applyAlignment="1" applyProtection="1">
      <alignment vertical="center"/>
      <protection locked="0"/>
    </xf>
    <xf numFmtId="0" fontId="36" fillId="3" borderId="0" xfId="0" applyFont="1" applyFill="1" applyBorder="1" applyAlignment="1" applyProtection="1">
      <alignment vertical="center"/>
      <protection locked="0"/>
    </xf>
    <xf numFmtId="0" fontId="36" fillId="3" borderId="9" xfId="0" applyFont="1" applyFill="1" applyBorder="1" applyAlignment="1" applyProtection="1">
      <alignment horizontal="right" vertical="center"/>
      <protection locked="0"/>
    </xf>
    <xf numFmtId="39" fontId="64" fillId="3" borderId="4" xfId="13" applyNumberFormat="1" applyFont="1" applyFill="1" applyBorder="1" applyAlignment="1" applyProtection="1">
      <alignment vertical="center"/>
      <protection locked="0"/>
    </xf>
    <xf numFmtId="176" fontId="73" fillId="3" borderId="2" xfId="13" applyNumberFormat="1" applyFont="1" applyFill="1" applyBorder="1" applyAlignment="1" applyProtection="1">
      <alignment horizontal="left" vertical="center"/>
      <protection locked="0"/>
    </xf>
    <xf numFmtId="176" fontId="73" fillId="3" borderId="0" xfId="13" applyNumberFormat="1" applyFont="1" applyFill="1" applyBorder="1" applyAlignment="1" applyProtection="1">
      <alignment horizontal="left" vertical="center"/>
      <protection locked="0"/>
    </xf>
    <xf numFmtId="9" fontId="6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72" fillId="3" borderId="5" xfId="13" applyFont="1" applyFill="1" applyBorder="1" applyAlignment="1" applyProtection="1">
      <alignment horizontal="right" vertical="center"/>
      <protection locked="0"/>
    </xf>
    <xf numFmtId="0" fontId="73" fillId="3" borderId="6" xfId="13" applyFont="1" applyFill="1" applyBorder="1" applyAlignment="1" applyProtection="1">
      <alignment horizontal="right" vertical="center"/>
      <protection locked="0"/>
    </xf>
    <xf numFmtId="0" fontId="64" fillId="3" borderId="6" xfId="13" applyFont="1" applyFill="1" applyBorder="1" applyAlignment="1" applyProtection="1">
      <alignment vertical="center"/>
      <protection locked="0"/>
    </xf>
    <xf numFmtId="0" fontId="56" fillId="3" borderId="6" xfId="0" applyFont="1" applyFill="1" applyBorder="1" applyAlignment="1" applyProtection="1">
      <alignment vertical="center"/>
      <protection locked="0"/>
    </xf>
    <xf numFmtId="0" fontId="64" fillId="3" borderId="6" xfId="0" applyFont="1" applyFill="1" applyBorder="1" applyAlignment="1" applyProtection="1">
      <alignment vertical="center"/>
      <protection locked="0"/>
    </xf>
    <xf numFmtId="0" fontId="48" fillId="3" borderId="6" xfId="0" applyFont="1" applyFill="1" applyBorder="1" applyAlignment="1" applyProtection="1">
      <alignment horizontal="right" vertical="center"/>
      <protection locked="0"/>
    </xf>
    <xf numFmtId="0" fontId="48" fillId="3" borderId="6" xfId="0" applyFont="1" applyFill="1" applyBorder="1" applyAlignment="1" applyProtection="1">
      <alignment vertical="center"/>
      <protection locked="0"/>
    </xf>
    <xf numFmtId="0" fontId="64" fillId="3" borderId="12" xfId="13" applyFont="1" applyFill="1" applyBorder="1" applyAlignment="1" applyProtection="1">
      <alignment vertical="center"/>
      <protection locked="0"/>
    </xf>
    <xf numFmtId="167" fontId="5" fillId="0" borderId="0" xfId="0" applyNumberFormat="1" applyFont="1" applyFill="1" applyBorder="1" applyAlignment="1" applyProtection="1">
      <alignment horizontal="right" vertical="center"/>
    </xf>
    <xf numFmtId="173" fontId="14" fillId="0" borderId="0" xfId="0" applyNumberFormat="1" applyFont="1" applyAlignment="1" applyProtection="1">
      <alignment vertical="center"/>
    </xf>
    <xf numFmtId="0" fontId="7" fillId="0" borderId="18" xfId="0" applyFont="1" applyBorder="1" applyAlignment="1" applyProtection="1">
      <alignment horizontal="center" wrapText="1"/>
    </xf>
    <xf numFmtId="0" fontId="7" fillId="0" borderId="104" xfId="0" applyFont="1" applyBorder="1" applyAlignment="1" applyProtection="1">
      <alignment horizontal="center" wrapText="1"/>
    </xf>
    <xf numFmtId="176" fontId="6" fillId="3" borderId="2" xfId="13" applyNumberFormat="1" applyFont="1" applyFill="1" applyBorder="1" applyAlignment="1" applyProtection="1">
      <alignment horizontal="left" vertical="center"/>
      <protection locked="0"/>
    </xf>
    <xf numFmtId="0" fontId="6" fillId="3" borderId="5" xfId="13" applyFont="1" applyFill="1" applyBorder="1" applyAlignment="1" applyProtection="1">
      <alignment horizontal="center" vertical="center"/>
      <protection locked="0"/>
    </xf>
    <xf numFmtId="0" fontId="71" fillId="3" borderId="9" xfId="13" applyFont="1" applyFill="1" applyBorder="1" applyAlignment="1" applyProtection="1">
      <alignment horizontal="right" vertical="center"/>
      <protection locked="0"/>
    </xf>
    <xf numFmtId="0" fontId="48" fillId="3" borderId="9" xfId="0" applyFont="1" applyFill="1" applyBorder="1" applyAlignment="1" applyProtection="1">
      <alignment vertical="center"/>
      <protection locked="0"/>
    </xf>
    <xf numFmtId="176" fontId="73" fillId="3" borderId="51" xfId="13" applyNumberFormat="1" applyFont="1" applyFill="1" applyBorder="1" applyAlignment="1" applyProtection="1">
      <alignment horizontal="left" vertical="center"/>
      <protection locked="0"/>
    </xf>
    <xf numFmtId="0" fontId="48" fillId="3" borderId="9" xfId="0" applyFont="1" applyFill="1" applyBorder="1" applyAlignment="1" applyProtection="1">
      <alignment horizontal="right" vertical="center"/>
      <protection locked="0"/>
    </xf>
    <xf numFmtId="39" fontId="64" fillId="3" borderId="71" xfId="13" applyNumberFormat="1" applyFont="1" applyFill="1" applyBorder="1" applyAlignment="1" applyProtection="1">
      <alignment vertical="center"/>
      <protection locked="0"/>
    </xf>
    <xf numFmtId="176" fontId="73" fillId="3" borderId="2" xfId="13" applyNumberFormat="1" applyFont="1" applyFill="1" applyBorder="1" applyAlignment="1" applyProtection="1">
      <alignment horizontal="center" vertical="center"/>
      <protection locked="0"/>
    </xf>
    <xf numFmtId="0" fontId="16" fillId="3" borderId="9" xfId="0" applyFont="1" applyFill="1" applyBorder="1" applyAlignment="1" applyProtection="1">
      <alignment vertical="center"/>
      <protection locked="0"/>
    </xf>
    <xf numFmtId="0" fontId="6" fillId="3" borderId="0" xfId="13" applyFont="1" applyFill="1" applyBorder="1" applyAlignment="1" applyProtection="1">
      <alignment vertical="center"/>
      <protection locked="0"/>
    </xf>
    <xf numFmtId="175" fontId="7" fillId="0" borderId="59" xfId="0" applyNumberFormat="1" applyFont="1" applyFill="1" applyBorder="1" applyAlignment="1" applyProtection="1">
      <alignment horizontal="right" vertical="center"/>
    </xf>
    <xf numFmtId="175" fontId="34" fillId="0" borderId="59" xfId="0" applyNumberFormat="1" applyFont="1" applyFill="1" applyBorder="1" applyAlignment="1" applyProtection="1">
      <alignment horizontal="right" vertical="center"/>
    </xf>
    <xf numFmtId="175" fontId="7" fillId="0" borderId="109" xfId="0" applyNumberFormat="1" applyFont="1" applyFill="1" applyBorder="1" applyAlignment="1" applyProtection="1">
      <alignment horizontal="right" vertical="center"/>
    </xf>
    <xf numFmtId="0" fontId="7" fillId="0" borderId="110" xfId="0" applyFont="1" applyBorder="1" applyAlignment="1">
      <alignment horizontal="right" vertical="center"/>
    </xf>
    <xf numFmtId="0" fontId="5" fillId="0" borderId="9" xfId="0" applyFont="1" applyFill="1" applyBorder="1" applyAlignment="1" applyProtection="1">
      <alignment horizontal="right" vertical="center"/>
    </xf>
    <xf numFmtId="0" fontId="0" fillId="0" borderId="6" xfId="0" applyBorder="1"/>
    <xf numFmtId="0" fontId="17" fillId="0" borderId="11" xfId="0" applyFont="1" applyBorder="1" applyAlignment="1">
      <alignment vertical="center"/>
    </xf>
    <xf numFmtId="0" fontId="17" fillId="0" borderId="112" xfId="0" applyFont="1" applyBorder="1" applyAlignment="1">
      <alignment vertical="center"/>
    </xf>
    <xf numFmtId="0" fontId="0" fillId="0" borderId="5" xfId="0" applyBorder="1"/>
    <xf numFmtId="0" fontId="0" fillId="0" borderId="0" xfId="0" applyBorder="1"/>
    <xf numFmtId="165" fontId="4" fillId="0" borderId="62" xfId="0" applyNumberFormat="1" applyFont="1" applyFill="1" applyBorder="1" applyAlignment="1" applyProtection="1">
      <alignment horizontal="right" vertical="center"/>
    </xf>
    <xf numFmtId="165" fontId="4" fillId="0" borderId="28" xfId="0" applyNumberFormat="1" applyFont="1" applyFill="1" applyBorder="1" applyAlignment="1" applyProtection="1">
      <alignment horizontal="right" vertical="center"/>
    </xf>
    <xf numFmtId="165" fontId="4" fillId="0" borderId="108" xfId="0" applyNumberFormat="1" applyFont="1" applyFill="1" applyBorder="1" applyAlignment="1" applyProtection="1">
      <alignment horizontal="right" vertical="center"/>
    </xf>
    <xf numFmtId="165" fontId="4" fillId="0" borderId="114" xfId="0" applyNumberFormat="1" applyFont="1" applyFill="1" applyBorder="1" applyAlignment="1" applyProtection="1">
      <alignment horizontal="right" vertical="center"/>
    </xf>
    <xf numFmtId="165" fontId="17" fillId="0" borderId="4" xfId="0" applyNumberFormat="1" applyFont="1" applyBorder="1" applyAlignment="1" applyProtection="1">
      <alignment vertical="center"/>
    </xf>
    <xf numFmtId="165" fontId="14" fillId="0" borderId="115" xfId="0" applyNumberFormat="1" applyFont="1" applyBorder="1" applyAlignment="1" applyProtection="1">
      <alignment vertical="center"/>
    </xf>
    <xf numFmtId="165" fontId="14" fillId="0" borderId="12" xfId="0" applyNumberFormat="1" applyFont="1" applyBorder="1" applyAlignment="1" applyProtection="1">
      <alignment vertical="center"/>
    </xf>
    <xf numFmtId="165" fontId="14" fillId="0" borderId="4" xfId="0" applyNumberFormat="1" applyFont="1" applyBorder="1" applyAlignment="1" applyProtection="1">
      <alignment vertical="center"/>
    </xf>
    <xf numFmtId="165" fontId="17" fillId="0" borderId="115" xfId="0" applyNumberFormat="1" applyFont="1" applyBorder="1" applyAlignment="1" applyProtection="1">
      <alignment vertical="center"/>
    </xf>
    <xf numFmtId="165" fontId="17" fillId="0" borderId="109" xfId="0" applyNumberFormat="1" applyFont="1" applyBorder="1" applyAlignment="1" applyProtection="1">
      <alignment vertical="center"/>
    </xf>
    <xf numFmtId="165" fontId="39" fillId="0" borderId="4" xfId="0" applyNumberFormat="1" applyFont="1" applyFill="1" applyBorder="1" applyAlignment="1" applyProtection="1">
      <alignment vertical="center"/>
    </xf>
    <xf numFmtId="165" fontId="36" fillId="0" borderId="112" xfId="0" applyNumberFormat="1" applyFont="1" applyFill="1" applyBorder="1" applyAlignment="1" applyProtection="1">
      <alignment vertical="center"/>
    </xf>
    <xf numFmtId="165" fontId="5" fillId="0" borderId="4" xfId="0" applyNumberFormat="1" applyFont="1" applyFill="1" applyBorder="1" applyAlignment="1" applyProtection="1">
      <alignment vertical="center"/>
    </xf>
    <xf numFmtId="165" fontId="39" fillId="0" borderId="106" xfId="0" applyNumberFormat="1" applyFont="1" applyFill="1" applyBorder="1" applyAlignment="1" applyProtection="1">
      <alignment vertical="center"/>
    </xf>
    <xf numFmtId="165" fontId="27" fillId="0" borderId="71" xfId="0" applyNumberFormat="1" applyFont="1" applyFill="1" applyBorder="1" applyAlignment="1" applyProtection="1">
      <alignment vertical="center"/>
    </xf>
    <xf numFmtId="165" fontId="5" fillId="0" borderId="10" xfId="0" applyNumberFormat="1" applyFont="1" applyFill="1" applyBorder="1" applyAlignment="1" applyProtection="1">
      <alignment vertical="center"/>
    </xf>
    <xf numFmtId="165" fontId="36" fillId="0" borderId="109" xfId="0" applyNumberFormat="1" applyFont="1" applyFill="1" applyBorder="1" applyAlignment="1" applyProtection="1">
      <alignment vertical="center"/>
    </xf>
    <xf numFmtId="166" fontId="5" fillId="0" borderId="28" xfId="0" applyNumberFormat="1" applyFont="1" applyFill="1" applyBorder="1" applyAlignment="1" applyProtection="1">
      <alignment vertical="center"/>
    </xf>
    <xf numFmtId="166" fontId="5" fillId="3" borderId="12" xfId="0" applyNumberFormat="1" applyFont="1" applyFill="1" applyBorder="1" applyAlignment="1" applyProtection="1">
      <alignment vertical="center"/>
      <protection locked="0"/>
    </xf>
    <xf numFmtId="165" fontId="7" fillId="0" borderId="4" xfId="0" applyNumberFormat="1" applyFont="1" applyFill="1" applyBorder="1" applyAlignment="1" applyProtection="1">
      <alignment vertical="center"/>
    </xf>
    <xf numFmtId="165" fontId="7" fillId="0" borderId="27" xfId="0" applyNumberFormat="1" applyFont="1" applyFill="1" applyBorder="1" applyAlignment="1" applyProtection="1">
      <alignment vertical="center"/>
    </xf>
    <xf numFmtId="165" fontId="7" fillId="0" borderId="12" xfId="0" applyNumberFormat="1" applyFont="1" applyFill="1" applyBorder="1" applyAlignment="1" applyProtection="1">
      <alignment vertical="center"/>
    </xf>
    <xf numFmtId="165" fontId="14" fillId="0" borderId="4" xfId="0" applyNumberFormat="1" applyFont="1" applyFill="1" applyBorder="1" applyAlignment="1" applyProtection="1">
      <alignment vertical="center"/>
    </xf>
    <xf numFmtId="165" fontId="4" fillId="0" borderId="4" xfId="0" applyNumberFormat="1" applyFont="1" applyFill="1" applyBorder="1" applyAlignment="1" applyProtection="1">
      <alignment vertical="center"/>
    </xf>
    <xf numFmtId="165" fontId="5" fillId="0" borderId="12" xfId="0" applyNumberFormat="1" applyFont="1" applyFill="1" applyBorder="1" applyAlignment="1" applyProtection="1">
      <alignment vertical="center"/>
    </xf>
    <xf numFmtId="165" fontId="6" fillId="0" borderId="12" xfId="0" applyNumberFormat="1" applyFont="1" applyFill="1" applyBorder="1" applyAlignment="1" applyProtection="1">
      <alignment vertical="center"/>
    </xf>
    <xf numFmtId="165" fontId="5" fillId="0" borderId="71" xfId="0" applyNumberFormat="1" applyFont="1" applyFill="1" applyBorder="1" applyAlignment="1" applyProtection="1">
      <alignment vertical="center"/>
    </xf>
    <xf numFmtId="165" fontId="39" fillId="0" borderId="112" xfId="0" applyNumberFormat="1" applyFont="1" applyFill="1" applyBorder="1" applyAlignment="1" applyProtection="1">
      <alignment vertical="center"/>
    </xf>
    <xf numFmtId="166" fontId="4" fillId="0" borderId="0" xfId="0" quotePrefix="1" applyNumberFormat="1" applyFont="1" applyFill="1" applyBorder="1" applyAlignment="1" applyProtection="1">
      <alignment vertical="center"/>
    </xf>
    <xf numFmtId="166" fontId="4" fillId="0" borderId="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center"/>
    </xf>
    <xf numFmtId="166" fontId="4" fillId="0" borderId="26" xfId="0" applyNumberFormat="1" applyFont="1" applyFill="1" applyBorder="1" applyAlignment="1" applyProtection="1">
      <alignment vertical="center"/>
    </xf>
    <xf numFmtId="166" fontId="5"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horizontal="center" vertical="center"/>
    </xf>
    <xf numFmtId="166" fontId="5" fillId="0" borderId="0" xfId="1" applyNumberFormat="1" applyFont="1" applyFill="1" applyBorder="1" applyAlignment="1" applyProtection="1">
      <alignment vertical="center"/>
    </xf>
    <xf numFmtId="166" fontId="14" fillId="0" borderId="0" xfId="0" applyNumberFormat="1" applyFont="1" applyBorder="1" applyAlignment="1" applyProtection="1">
      <alignment vertical="center"/>
    </xf>
    <xf numFmtId="166" fontId="4" fillId="0" borderId="9" xfId="16" quotePrefix="1" applyNumberFormat="1" applyFont="1" applyFill="1" applyBorder="1" applyAlignment="1" applyProtection="1">
      <alignment vertical="center"/>
    </xf>
    <xf numFmtId="166" fontId="4" fillId="0" borderId="0" xfId="16" applyNumberFormat="1" applyFont="1" applyFill="1" applyBorder="1" applyAlignment="1" applyProtection="1">
      <alignment vertical="center"/>
    </xf>
    <xf numFmtId="166" fontId="4" fillId="0" borderId="0" xfId="0" applyNumberFormat="1" applyFont="1" applyBorder="1" applyAlignment="1" applyProtection="1">
      <alignment vertical="center"/>
    </xf>
    <xf numFmtId="166" fontId="4" fillId="0" borderId="9" xfId="16" applyNumberFormat="1" applyFont="1" applyFill="1" applyBorder="1" applyAlignment="1" applyProtection="1">
      <alignment vertical="center"/>
    </xf>
    <xf numFmtId="166" fontId="14" fillId="0" borderId="0" xfId="0" applyNumberFormat="1" applyFont="1" applyBorder="1" applyAlignment="1" applyProtection="1">
      <alignment horizontal="center" vertical="center"/>
    </xf>
    <xf numFmtId="165" fontId="18" fillId="0" borderId="62" xfId="0" applyNumberFormat="1" applyFont="1" applyBorder="1" applyAlignment="1" applyProtection="1">
      <alignment vertical="center"/>
    </xf>
    <xf numFmtId="165" fontId="18" fillId="0" borderId="80" xfId="0" applyNumberFormat="1" applyFont="1" applyBorder="1" applyAlignment="1" applyProtection="1">
      <alignment vertical="center"/>
    </xf>
    <xf numFmtId="165" fontId="21" fillId="3" borderId="57" xfId="0" applyNumberFormat="1" applyFont="1" applyFill="1" applyBorder="1" applyAlignment="1" applyProtection="1">
      <alignment vertical="center"/>
      <protection locked="0"/>
    </xf>
    <xf numFmtId="165" fontId="4" fillId="0" borderId="117" xfId="0" applyNumberFormat="1" applyFont="1" applyBorder="1" applyAlignment="1" applyProtection="1">
      <alignment vertical="center"/>
    </xf>
    <xf numFmtId="165" fontId="7" fillId="0" borderId="18" xfId="0" applyNumberFormat="1" applyFont="1" applyBorder="1" applyAlignment="1" applyProtection="1">
      <alignment vertical="center"/>
    </xf>
    <xf numFmtId="165" fontId="7" fillId="0" borderId="104" xfId="0" applyNumberFormat="1" applyFont="1" applyBorder="1" applyAlignment="1" applyProtection="1">
      <alignment vertical="center"/>
    </xf>
    <xf numFmtId="165" fontId="21" fillId="0" borderId="118" xfId="0" applyNumberFormat="1" applyFont="1" applyFill="1" applyBorder="1" applyAlignment="1" applyProtection="1">
      <alignment vertical="center"/>
    </xf>
    <xf numFmtId="165" fontId="4" fillId="0" borderId="118" xfId="0" applyNumberFormat="1" applyFont="1" applyFill="1" applyBorder="1" applyAlignment="1" applyProtection="1">
      <alignment vertical="center"/>
    </xf>
    <xf numFmtId="165" fontId="4" fillId="0" borderId="113" xfId="0" applyNumberFormat="1" applyFont="1" applyFill="1" applyBorder="1" applyAlignment="1" applyProtection="1">
      <alignment vertical="center"/>
    </xf>
    <xf numFmtId="165" fontId="21" fillId="3" borderId="119" xfId="0" applyNumberFormat="1" applyFont="1" applyFill="1" applyBorder="1" applyAlignment="1" applyProtection="1">
      <alignment vertical="center"/>
      <protection locked="0"/>
    </xf>
    <xf numFmtId="165" fontId="4" fillId="0" borderId="120" xfId="0" applyNumberFormat="1" applyFont="1" applyBorder="1" applyAlignment="1" applyProtection="1">
      <alignment vertical="center"/>
    </xf>
    <xf numFmtId="165" fontId="18" fillId="0" borderId="18" xfId="0" applyNumberFormat="1" applyFont="1" applyBorder="1"/>
    <xf numFmtId="0" fontId="18" fillId="0" borderId="79" xfId="0" applyFont="1" applyBorder="1" applyAlignment="1">
      <alignment horizontal="center" vertical="center"/>
    </xf>
    <xf numFmtId="0" fontId="18" fillId="0" borderId="35" xfId="0" applyFont="1" applyBorder="1" applyAlignment="1">
      <alignment horizontal="center" vertical="center"/>
    </xf>
    <xf numFmtId="0" fontId="18" fillId="0" borderId="35" xfId="0" applyFont="1" applyBorder="1" applyAlignment="1">
      <alignment horizontal="center" vertical="center" wrapText="1"/>
    </xf>
    <xf numFmtId="0" fontId="18" fillId="0" borderId="62" xfId="0" applyFont="1" applyBorder="1" applyAlignment="1">
      <alignment horizontal="center" vertical="center" wrapText="1"/>
    </xf>
    <xf numFmtId="166" fontId="18" fillId="0" borderId="35" xfId="0" applyNumberFormat="1" applyFont="1" applyBorder="1" applyAlignment="1">
      <alignment horizontal="center" vertical="center"/>
    </xf>
    <xf numFmtId="0" fontId="18" fillId="0" borderId="2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165" fontId="4" fillId="0" borderId="25" xfId="0" applyNumberFormat="1" applyFont="1" applyBorder="1" applyAlignment="1">
      <alignment vertical="center"/>
    </xf>
    <xf numFmtId="165" fontId="4" fillId="0" borderId="4" xfId="0" applyNumberFormat="1" applyFont="1" applyBorder="1" applyAlignment="1">
      <alignment vertical="center"/>
    </xf>
    <xf numFmtId="165" fontId="4" fillId="0" borderId="121" xfId="0" applyNumberFormat="1" applyFont="1" applyBorder="1" applyAlignment="1">
      <alignment vertical="center"/>
    </xf>
    <xf numFmtId="165" fontId="18" fillId="0" borderId="28" xfId="0" applyNumberFormat="1" applyFont="1" applyBorder="1" applyAlignment="1">
      <alignment horizontal="center" vertical="center" wrapText="1"/>
    </xf>
    <xf numFmtId="166" fontId="14" fillId="0" borderId="6" xfId="0" applyNumberFormat="1" applyFont="1" applyBorder="1" applyAlignment="1">
      <alignment vertical="center"/>
    </xf>
    <xf numFmtId="166" fontId="14" fillId="0" borderId="24" xfId="0" applyNumberFormat="1" applyFont="1" applyBorder="1" applyAlignment="1">
      <alignment vertical="center"/>
    </xf>
    <xf numFmtId="166" fontId="14" fillId="0" borderId="0" xfId="0" applyNumberFormat="1" applyFont="1" applyBorder="1" applyAlignment="1">
      <alignment vertical="center"/>
    </xf>
    <xf numFmtId="166" fontId="14" fillId="0" borderId="37" xfId="0" applyNumberFormat="1" applyFont="1" applyBorder="1" applyAlignment="1">
      <alignment vertical="center"/>
    </xf>
    <xf numFmtId="0" fontId="7" fillId="0" borderId="52" xfId="0" applyNumberFormat="1" applyFont="1" applyBorder="1" applyAlignment="1">
      <alignment horizontal="right" vertical="center"/>
    </xf>
    <xf numFmtId="0" fontId="7" fillId="0" borderId="0" xfId="0" applyNumberFormat="1" applyFont="1" applyBorder="1" applyAlignment="1">
      <alignment horizontal="right" vertical="center"/>
    </xf>
    <xf numFmtId="0" fontId="14" fillId="0" borderId="0" xfId="0" applyNumberFormat="1" applyFont="1" applyBorder="1" applyAlignment="1">
      <alignment vertical="center"/>
    </xf>
    <xf numFmtId="2" fontId="21" fillId="3" borderId="30" xfId="0" applyNumberFormat="1" applyFont="1" applyFill="1" applyBorder="1" applyAlignment="1" applyProtection="1">
      <alignment vertical="center"/>
      <protection locked="0"/>
    </xf>
    <xf numFmtId="2" fontId="21" fillId="3" borderId="33" xfId="0" applyNumberFormat="1" applyFont="1" applyFill="1" applyBorder="1" applyAlignment="1" applyProtection="1">
      <alignment vertical="center"/>
      <protection locked="0"/>
    </xf>
    <xf numFmtId="2" fontId="21" fillId="3" borderId="35" xfId="0" applyNumberFormat="1" applyFont="1" applyFill="1" applyBorder="1" applyAlignment="1" applyProtection="1">
      <alignment vertical="center"/>
      <protection locked="0"/>
    </xf>
    <xf numFmtId="0" fontId="18" fillId="0" borderId="79" xfId="0" applyFont="1" applyBorder="1" applyAlignment="1">
      <alignment horizontal="center" vertical="center" wrapText="1"/>
    </xf>
    <xf numFmtId="0" fontId="18" fillId="0" borderId="16" xfId="0" applyFont="1" applyBorder="1" applyAlignment="1">
      <alignment horizontal="center" vertical="center"/>
    </xf>
    <xf numFmtId="0" fontId="18" fillId="0" borderId="16" xfId="0" applyNumberFormat="1" applyFont="1" applyBorder="1" applyAlignment="1">
      <alignment horizontal="center" vertical="center" wrapText="1"/>
    </xf>
    <xf numFmtId="165" fontId="14" fillId="0" borderId="4" xfId="0" applyNumberFormat="1" applyFont="1" applyBorder="1" applyAlignment="1">
      <alignment vertical="center"/>
    </xf>
    <xf numFmtId="165" fontId="14" fillId="0" borderId="14" xfId="0" applyNumberFormat="1" applyFont="1" applyBorder="1" applyAlignment="1">
      <alignment vertical="center"/>
    </xf>
    <xf numFmtId="165" fontId="7" fillId="0" borderId="4" xfId="0" applyNumberFormat="1" applyFont="1" applyBorder="1" applyAlignment="1">
      <alignment horizontal="right" vertical="center"/>
    </xf>
    <xf numFmtId="165" fontId="14" fillId="0" borderId="27" xfId="0" applyNumberFormat="1" applyFont="1" applyBorder="1" applyAlignment="1">
      <alignment vertical="center"/>
    </xf>
    <xf numFmtId="0" fontId="18" fillId="0" borderId="15" xfId="0" applyFont="1" applyBorder="1" applyAlignment="1">
      <alignment horizontal="center" vertical="center" wrapText="1"/>
    </xf>
    <xf numFmtId="0" fontId="18" fillId="0" borderId="110" xfId="0" applyFont="1" applyBorder="1" applyAlignment="1">
      <alignment horizontal="center" vertical="center" wrapText="1"/>
    </xf>
    <xf numFmtId="49" fontId="14" fillId="0" borderId="4" xfId="0" applyNumberFormat="1" applyFont="1" applyBorder="1" applyAlignment="1" applyProtection="1">
      <alignment horizontal="left" vertical="center"/>
    </xf>
    <xf numFmtId="49" fontId="17" fillId="0" borderId="4" xfId="0" applyNumberFormat="1" applyFont="1" applyFill="1" applyBorder="1" applyAlignment="1" applyProtection="1">
      <alignment horizontal="left" vertical="center"/>
    </xf>
    <xf numFmtId="49" fontId="18" fillId="8" borderId="107" xfId="0" applyNumberFormat="1" applyFont="1" applyFill="1" applyBorder="1" applyAlignment="1" applyProtection="1">
      <alignment horizontal="center" vertical="center"/>
      <protection locked="0"/>
    </xf>
    <xf numFmtId="178" fontId="18" fillId="3" borderId="16" xfId="0" applyNumberFormat="1" applyFont="1" applyFill="1" applyBorder="1" applyAlignment="1" applyProtection="1">
      <alignment horizontal="center" vertical="center"/>
      <protection locked="0"/>
    </xf>
    <xf numFmtId="179" fontId="18" fillId="3" borderId="16" xfId="0" applyNumberFormat="1" applyFont="1" applyFill="1" applyBorder="1" applyAlignment="1" applyProtection="1">
      <alignment horizontal="center" vertical="center"/>
      <protection locked="0"/>
    </xf>
    <xf numFmtId="49" fontId="18" fillId="3" borderId="30" xfId="0" applyNumberFormat="1" applyFont="1" applyFill="1" applyBorder="1" applyAlignment="1" applyProtection="1">
      <alignment horizontal="center" vertical="center"/>
      <protection locked="0"/>
    </xf>
    <xf numFmtId="49" fontId="18" fillId="3" borderId="41"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horizontal="center" vertical="center"/>
      <protection locked="0"/>
    </xf>
    <xf numFmtId="180" fontId="18" fillId="3" borderId="16" xfId="0" applyNumberFormat="1" applyFont="1" applyFill="1" applyBorder="1" applyAlignment="1" applyProtection="1">
      <alignment horizontal="center" vertical="center"/>
      <protection locked="0"/>
    </xf>
    <xf numFmtId="0" fontId="17" fillId="0" borderId="126" xfId="0" applyFont="1" applyFill="1" applyBorder="1" applyAlignment="1" applyProtection="1">
      <alignment horizontal="right" vertical="center"/>
    </xf>
    <xf numFmtId="0" fontId="14" fillId="0" borderId="126" xfId="0" applyFont="1" applyBorder="1" applyAlignment="1" applyProtection="1">
      <alignment vertical="center"/>
    </xf>
    <xf numFmtId="0" fontId="86" fillId="0" borderId="127" xfId="0" applyFont="1" applyFill="1" applyBorder="1" applyAlignment="1" applyProtection="1">
      <alignment horizontal="right" vertical="center"/>
    </xf>
    <xf numFmtId="9" fontId="28" fillId="3" borderId="16" xfId="0" applyNumberFormat="1" applyFont="1" applyFill="1" applyBorder="1" applyAlignment="1" applyProtection="1">
      <alignment horizontal="center" vertical="center"/>
      <protection locked="0"/>
    </xf>
    <xf numFmtId="0" fontId="28" fillId="0" borderId="0" xfId="0" applyFont="1" applyFill="1"/>
    <xf numFmtId="0" fontId="87" fillId="0" borderId="0" xfId="0" applyFont="1" applyFill="1"/>
    <xf numFmtId="0" fontId="24" fillId="0" borderId="128" xfId="0" applyFont="1" applyFill="1" applyBorder="1" applyAlignment="1"/>
    <xf numFmtId="0" fontId="24" fillId="0" borderId="129" xfId="0" applyFont="1" applyFill="1" applyBorder="1" applyAlignment="1"/>
    <xf numFmtId="0" fontId="24" fillId="0" borderId="129" xfId="0" applyFont="1" applyFill="1" applyBorder="1" applyAlignment="1" applyProtection="1">
      <alignment wrapText="1"/>
    </xf>
    <xf numFmtId="0" fontId="24" fillId="0" borderId="129" xfId="0" applyFont="1" applyFill="1" applyBorder="1" applyAlignment="1" applyProtection="1"/>
    <xf numFmtId="0" fontId="24" fillId="0" borderId="129" xfId="0" applyFont="1" applyFill="1" applyBorder="1" applyAlignment="1" applyProtection="1">
      <alignment horizontal="center" wrapText="1"/>
    </xf>
    <xf numFmtId="0" fontId="24" fillId="0" borderId="130" xfId="0" applyFont="1" applyFill="1" applyBorder="1" applyAlignment="1">
      <alignment horizontal="center"/>
    </xf>
    <xf numFmtId="0" fontId="27" fillId="0" borderId="131" xfId="0" applyFont="1" applyFill="1" applyBorder="1" applyAlignment="1">
      <alignment vertical="center"/>
    </xf>
    <xf numFmtId="0" fontId="27" fillId="0" borderId="16" xfId="0" applyFont="1" applyFill="1" applyBorder="1" applyAlignment="1">
      <alignment horizontal="left" vertical="center" wrapText="1"/>
    </xf>
    <xf numFmtId="9" fontId="27" fillId="0" borderId="16" xfId="16" applyFont="1" applyFill="1" applyBorder="1" applyAlignment="1">
      <alignment horizontal="center" vertical="center" wrapText="1"/>
    </xf>
    <xf numFmtId="0" fontId="27" fillId="0" borderId="16" xfId="0" applyFont="1" applyFill="1" applyBorder="1" applyAlignment="1">
      <alignment vertical="center"/>
    </xf>
    <xf numFmtId="9" fontId="27" fillId="0" borderId="16" xfId="16" applyFont="1" applyFill="1" applyBorder="1" applyAlignment="1">
      <alignment vertical="center"/>
    </xf>
    <xf numFmtId="10" fontId="27" fillId="0" borderId="132" xfId="0" applyNumberFormat="1" applyFont="1" applyFill="1" applyBorder="1" applyAlignment="1">
      <alignment vertical="center"/>
    </xf>
    <xf numFmtId="0" fontId="27" fillId="0" borderId="133" xfId="0" applyFont="1" applyFill="1" applyBorder="1" applyAlignment="1">
      <alignment vertical="center"/>
    </xf>
    <xf numFmtId="0" fontId="27" fillId="0" borderId="124" xfId="0" applyFont="1" applyFill="1" applyBorder="1" applyAlignment="1">
      <alignment horizontal="left" vertical="center" wrapText="1"/>
    </xf>
    <xf numFmtId="9" fontId="27" fillId="0" borderId="124" xfId="16" applyFont="1" applyFill="1" applyBorder="1" applyAlignment="1">
      <alignment horizontal="center" vertical="center" wrapText="1"/>
    </xf>
    <xf numFmtId="0" fontId="27" fillId="0" borderId="124" xfId="0" applyFont="1" applyFill="1" applyBorder="1" applyAlignment="1">
      <alignment vertical="center"/>
    </xf>
    <xf numFmtId="9" fontId="27" fillId="0" borderId="124" xfId="16" applyFont="1" applyFill="1" applyBorder="1" applyAlignment="1">
      <alignment vertical="center"/>
    </xf>
    <xf numFmtId="10" fontId="27" fillId="0" borderId="134" xfId="0" applyNumberFormat="1" applyFont="1" applyFill="1" applyBorder="1" applyAlignment="1">
      <alignment vertical="center"/>
    </xf>
    <xf numFmtId="0" fontId="26" fillId="0" borderId="127" xfId="0" applyFont="1" applyFill="1" applyBorder="1" applyAlignment="1" applyProtection="1">
      <alignment horizontal="right" vertical="center"/>
    </xf>
    <xf numFmtId="0" fontId="28" fillId="3" borderId="55" xfId="0" applyFont="1" applyFill="1" applyBorder="1" applyAlignment="1" applyProtection="1">
      <alignment horizontal="center" vertical="center"/>
      <protection locked="0"/>
    </xf>
    <xf numFmtId="1" fontId="88" fillId="3" borderId="16" xfId="0" applyNumberFormat="1" applyFont="1" applyFill="1" applyBorder="1" applyAlignment="1" applyProtection="1">
      <alignment horizontal="center" vertical="center"/>
      <protection locked="0"/>
    </xf>
    <xf numFmtId="0" fontId="28" fillId="0" borderId="16" xfId="0" applyFont="1" applyBorder="1" applyAlignment="1">
      <alignment horizontal="right" vertical="center"/>
    </xf>
    <xf numFmtId="165" fontId="28" fillId="3" borderId="28" xfId="0" applyNumberFormat="1" applyFont="1" applyFill="1" applyBorder="1" applyAlignment="1" applyProtection="1">
      <alignment vertical="center"/>
      <protection locked="0"/>
    </xf>
    <xf numFmtId="0" fontId="0" fillId="0" borderId="4" xfId="0" applyBorder="1"/>
    <xf numFmtId="49" fontId="41" fillId="0" borderId="16" xfId="0" applyNumberFormat="1" applyFont="1" applyBorder="1" applyAlignment="1" applyProtection="1">
      <alignment horizontal="left" vertical="center"/>
    </xf>
    <xf numFmtId="0" fontId="0" fillId="0" borderId="0" xfId="0" applyBorder="1" applyAlignment="1">
      <alignment vertical="center"/>
    </xf>
    <xf numFmtId="165" fontId="4" fillId="9" borderId="135" xfId="0" applyNumberFormat="1" applyFont="1" applyFill="1" applyBorder="1" applyAlignment="1" applyProtection="1">
      <alignment horizontal="right" vertical="center"/>
    </xf>
    <xf numFmtId="165" fontId="4" fillId="0" borderId="36" xfId="0" applyNumberFormat="1" applyFont="1" applyFill="1" applyBorder="1" applyAlignment="1" applyProtection="1">
      <alignment horizontal="right" vertical="center"/>
    </xf>
    <xf numFmtId="165" fontId="4" fillId="9" borderId="13" xfId="0" applyNumberFormat="1" applyFont="1" applyFill="1" applyBorder="1" applyAlignment="1" applyProtection="1">
      <alignment horizontal="right" vertical="center"/>
    </xf>
    <xf numFmtId="165" fontId="4" fillId="0" borderId="102" xfId="0" applyNumberFormat="1" applyFont="1" applyFill="1" applyBorder="1" applyAlignment="1" applyProtection="1">
      <alignment horizontal="right" vertical="center"/>
    </xf>
    <xf numFmtId="165" fontId="17" fillId="3" borderId="43" xfId="0" applyNumberFormat="1" applyFont="1" applyFill="1" applyBorder="1" applyAlignment="1" applyProtection="1">
      <alignment horizontal="right" vertical="center"/>
      <protection locked="0"/>
    </xf>
    <xf numFmtId="165" fontId="17" fillId="3" borderId="28" xfId="0" applyNumberFormat="1" applyFont="1" applyFill="1" applyBorder="1" applyAlignment="1" applyProtection="1">
      <alignment horizontal="right" vertical="center"/>
      <protection locked="0"/>
    </xf>
    <xf numFmtId="0" fontId="7" fillId="5" borderId="136" xfId="0" applyFont="1" applyFill="1" applyBorder="1" applyAlignment="1" applyProtection="1">
      <alignment horizontal="center" vertical="top" wrapText="1"/>
    </xf>
    <xf numFmtId="0" fontId="75" fillId="5" borderId="75" xfId="0" applyFont="1" applyFill="1" applyBorder="1" applyAlignment="1" applyProtection="1">
      <alignment horizontal="left" vertical="top"/>
    </xf>
    <xf numFmtId="165" fontId="17" fillId="3" borderId="136" xfId="0" applyNumberFormat="1" applyFont="1" applyFill="1" applyBorder="1" applyAlignment="1" applyProtection="1">
      <alignment horizontal="right" vertical="center"/>
    </xf>
    <xf numFmtId="165" fontId="17" fillId="3" borderId="16" xfId="0" applyNumberFormat="1" applyFont="1" applyFill="1" applyBorder="1" applyAlignment="1" applyProtection="1">
      <alignment horizontal="right" vertical="center"/>
    </xf>
    <xf numFmtId="165" fontId="17" fillId="3" borderId="137" xfId="0" applyNumberFormat="1" applyFont="1" applyFill="1" applyBorder="1" applyAlignment="1" applyProtection="1">
      <alignment horizontal="right" vertical="center"/>
    </xf>
    <xf numFmtId="0" fontId="17" fillId="0" borderId="86" xfId="0" applyFont="1" applyBorder="1" applyAlignment="1">
      <alignment horizontal="right" vertical="center"/>
    </xf>
    <xf numFmtId="0" fontId="26" fillId="3" borderId="16" xfId="0" applyFont="1" applyFill="1" applyBorder="1" applyAlignment="1" applyProtection="1">
      <alignment horizontal="center" vertical="center"/>
    </xf>
    <xf numFmtId="175" fontId="17" fillId="0" borderId="128" xfId="0" applyNumberFormat="1" applyFont="1" applyFill="1" applyBorder="1" applyAlignment="1">
      <alignment horizontal="right" vertical="center"/>
    </xf>
    <xf numFmtId="175" fontId="17" fillId="0" borderId="129" xfId="0" applyNumberFormat="1" applyFont="1" applyFill="1" applyBorder="1" applyAlignment="1">
      <alignment horizontal="right" vertical="center"/>
    </xf>
    <xf numFmtId="175" fontId="17" fillId="0" borderId="129" xfId="0" applyNumberFormat="1" applyFont="1" applyBorder="1" applyAlignment="1">
      <alignment horizontal="right" vertical="center"/>
    </xf>
    <xf numFmtId="10" fontId="17" fillId="0" borderId="130" xfId="0" applyNumberFormat="1" applyFont="1" applyBorder="1" applyAlignment="1">
      <alignment horizontal="center" vertical="center"/>
    </xf>
    <xf numFmtId="175" fontId="17" fillId="0" borderId="131" xfId="0" applyNumberFormat="1" applyFont="1" applyBorder="1" applyAlignment="1">
      <alignment horizontal="right" vertical="center"/>
    </xf>
    <xf numFmtId="175" fontId="17" fillId="0" borderId="16" xfId="0" applyNumberFormat="1" applyFont="1" applyBorder="1" applyAlignment="1">
      <alignment horizontal="right" vertical="center"/>
    </xf>
    <xf numFmtId="172" fontId="17" fillId="0" borderId="132" xfId="16" applyNumberFormat="1" applyFont="1" applyBorder="1" applyAlignment="1">
      <alignment horizontal="center" vertical="center"/>
    </xf>
    <xf numFmtId="175" fontId="17" fillId="0" borderId="133" xfId="0" applyNumberFormat="1" applyFont="1" applyBorder="1" applyAlignment="1">
      <alignment horizontal="right" vertical="center"/>
    </xf>
    <xf numFmtId="175" fontId="17" fillId="0" borderId="124" xfId="0" applyNumberFormat="1" applyFont="1" applyBorder="1" applyAlignment="1">
      <alignment horizontal="right" vertical="center"/>
    </xf>
    <xf numFmtId="172" fontId="17" fillId="0" borderId="134" xfId="16" applyNumberFormat="1" applyFont="1" applyBorder="1" applyAlignment="1">
      <alignment horizontal="center" vertical="center"/>
    </xf>
    <xf numFmtId="0" fontId="4" fillId="0" borderId="16" xfId="0" applyFont="1" applyBorder="1" applyAlignment="1">
      <alignment horizontal="left"/>
    </xf>
    <xf numFmtId="0" fontId="4" fillId="0" borderId="16" xfId="0" applyFont="1" applyBorder="1" applyAlignment="1">
      <alignment horizontal="center"/>
    </xf>
    <xf numFmtId="0" fontId="4" fillId="0" borderId="16" xfId="0" applyFont="1" applyBorder="1"/>
    <xf numFmtId="0" fontId="1" fillId="0" borderId="3" xfId="0" applyFont="1" applyBorder="1"/>
    <xf numFmtId="0" fontId="1" fillId="0" borderId="10" xfId="0" applyFont="1" applyBorder="1"/>
    <xf numFmtId="0" fontId="1" fillId="0" borderId="0" xfId="0" applyFont="1" applyBorder="1"/>
    <xf numFmtId="0" fontId="16" fillId="0" borderId="0" xfId="0" applyFont="1" applyBorder="1"/>
    <xf numFmtId="0" fontId="1" fillId="0" borderId="4" xfId="0" applyFont="1" applyFill="1" applyBorder="1"/>
    <xf numFmtId="0" fontId="1" fillId="0" borderId="4" xfId="0" applyFont="1" applyBorder="1"/>
    <xf numFmtId="0" fontId="7" fillId="0" borderId="0" xfId="0" applyFont="1" applyBorder="1"/>
    <xf numFmtId="0" fontId="1" fillId="0" borderId="0" xfId="0" applyFont="1" applyBorder="1" applyAlignment="1">
      <alignment horizontal="right"/>
    </xf>
    <xf numFmtId="0" fontId="1" fillId="0" borderId="155" xfId="0" applyFont="1" applyBorder="1"/>
    <xf numFmtId="0" fontId="1" fillId="0" borderId="89" xfId="0" applyFont="1" applyBorder="1" applyAlignment="1">
      <alignment vertical="center"/>
    </xf>
    <xf numFmtId="0" fontId="1" fillId="0" borderId="89" xfId="0" applyFont="1" applyBorder="1"/>
    <xf numFmtId="0" fontId="1" fillId="0" borderId="154" xfId="0" applyFont="1" applyBorder="1"/>
    <xf numFmtId="0" fontId="1" fillId="0" borderId="85" xfId="0" applyFont="1" applyBorder="1"/>
    <xf numFmtId="0" fontId="1" fillId="0" borderId="156" xfId="0" applyFont="1" applyBorder="1"/>
    <xf numFmtId="0" fontId="1" fillId="0" borderId="126" xfId="0" applyFont="1" applyBorder="1"/>
    <xf numFmtId="0" fontId="7" fillId="0" borderId="89" xfId="0" applyFont="1" applyFill="1" applyBorder="1"/>
    <xf numFmtId="0" fontId="1" fillId="0" borderId="89" xfId="0" applyFont="1" applyFill="1" applyBorder="1"/>
    <xf numFmtId="0" fontId="1" fillId="0" borderId="154" xfId="0" quotePrefix="1" applyFont="1" applyBorder="1"/>
    <xf numFmtId="0" fontId="7" fillId="0" borderId="0" xfId="0" applyFont="1" applyBorder="1" applyAlignment="1">
      <alignment horizontal="right"/>
    </xf>
    <xf numFmtId="0" fontId="1" fillId="0" borderId="89" xfId="0" quotePrefix="1" applyFont="1" applyBorder="1"/>
    <xf numFmtId="0" fontId="1" fillId="0" borderId="71" xfId="0" applyFont="1" applyBorder="1"/>
    <xf numFmtId="0" fontId="7" fillId="0" borderId="62" xfId="0" applyFont="1" applyBorder="1" applyAlignment="1">
      <alignment horizontal="center"/>
    </xf>
    <xf numFmtId="0" fontId="1" fillId="0" borderId="0" xfId="0" applyFont="1" applyFill="1" applyBorder="1"/>
    <xf numFmtId="0" fontId="1" fillId="0" borderId="43" xfId="0" applyFont="1" applyBorder="1"/>
    <xf numFmtId="0" fontId="1" fillId="0" borderId="9" xfId="0" applyFont="1" applyBorder="1"/>
    <xf numFmtId="0" fontId="7" fillId="0" borderId="35" xfId="0" applyFont="1" applyBorder="1" applyAlignment="1">
      <alignment horizontal="center"/>
    </xf>
    <xf numFmtId="0" fontId="7" fillId="0" borderId="54" xfId="0" applyFont="1" applyBorder="1" applyAlignment="1">
      <alignment horizontal="center"/>
    </xf>
    <xf numFmtId="0" fontId="1" fillId="0" borderId="54" xfId="0" applyFont="1" applyBorder="1"/>
    <xf numFmtId="0" fontId="1" fillId="0" borderId="42" xfId="0" applyFont="1" applyBorder="1"/>
    <xf numFmtId="0" fontId="7" fillId="0" borderId="2" xfId="0" applyFont="1" applyBorder="1" applyAlignment="1">
      <alignment horizontal="right"/>
    </xf>
    <xf numFmtId="0" fontId="1" fillId="0" borderId="64" xfId="0" applyFont="1" applyBorder="1"/>
    <xf numFmtId="0" fontId="7" fillId="0" borderId="39" xfId="0" applyFont="1" applyBorder="1" applyAlignment="1">
      <alignment vertical="center" wrapText="1"/>
    </xf>
    <xf numFmtId="0" fontId="7" fillId="0" borderId="55" xfId="0" applyFont="1" applyBorder="1" applyAlignment="1">
      <alignment vertical="center" wrapText="1"/>
    </xf>
    <xf numFmtId="0" fontId="1" fillId="0" borderId="55" xfId="0" applyFont="1" applyBorder="1"/>
    <xf numFmtId="0" fontId="7" fillId="0" borderId="0" xfId="0" applyFont="1" applyFill="1" applyBorder="1"/>
    <xf numFmtId="0" fontId="1" fillId="0" borderId="26" xfId="0" applyFont="1" applyBorder="1"/>
    <xf numFmtId="0" fontId="1" fillId="0" borderId="47" xfId="0" applyFont="1" applyBorder="1"/>
    <xf numFmtId="0" fontId="1" fillId="0" borderId="0" xfId="0" applyFont="1" applyFill="1" applyBorder="1" applyAlignment="1"/>
    <xf numFmtId="0" fontId="1" fillId="0" borderId="39" xfId="0" applyFont="1" applyBorder="1"/>
    <xf numFmtId="0" fontId="1" fillId="0" borderId="31" xfId="0" applyFont="1" applyBorder="1"/>
    <xf numFmtId="0" fontId="7" fillId="0" borderId="55" xfId="0" applyFont="1" applyBorder="1"/>
    <xf numFmtId="173" fontId="1" fillId="0" borderId="0" xfId="0" applyNumberFormat="1" applyFont="1" applyBorder="1" applyAlignment="1">
      <alignment horizontal="left"/>
    </xf>
    <xf numFmtId="0" fontId="1" fillId="0" borderId="6" xfId="0" applyFont="1" applyBorder="1"/>
    <xf numFmtId="0" fontId="1" fillId="0" borderId="12" xfId="0" applyFont="1" applyBorder="1"/>
    <xf numFmtId="9" fontId="7" fillId="0" borderId="0" xfId="0" applyNumberFormat="1" applyFont="1" applyBorder="1" applyAlignment="1">
      <alignment horizontal="right"/>
    </xf>
    <xf numFmtId="0" fontId="1" fillId="0" borderId="26" xfId="0" applyFont="1" applyFill="1" applyBorder="1"/>
    <xf numFmtId="0" fontId="1" fillId="0" borderId="9" xfId="0" applyFont="1" applyFill="1" applyBorder="1"/>
    <xf numFmtId="0" fontId="1" fillId="0" borderId="47" xfId="0" applyFont="1" applyFill="1" applyBorder="1"/>
    <xf numFmtId="0" fontId="1" fillId="0" borderId="99" xfId="0" applyFont="1" applyBorder="1"/>
    <xf numFmtId="0" fontId="91" fillId="0" borderId="6"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7" fillId="0" borderId="45" xfId="0" applyFont="1" applyBorder="1"/>
    <xf numFmtId="0" fontId="7" fillId="0" borderId="15" xfId="0" applyFont="1" applyBorder="1"/>
    <xf numFmtId="0" fontId="7" fillId="0" borderId="52" xfId="0" applyFont="1" applyBorder="1"/>
    <xf numFmtId="0" fontId="1" fillId="0" borderId="30" xfId="0" applyFont="1" applyBorder="1" applyAlignment="1">
      <alignment horizontal="center"/>
    </xf>
    <xf numFmtId="0" fontId="1" fillId="0" borderId="110" xfId="0" applyFont="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9" xfId="0" applyFont="1" applyBorder="1" applyAlignment="1"/>
    <xf numFmtId="0" fontId="1" fillId="0" borderId="42" xfId="0" applyFont="1" applyBorder="1" applyAlignment="1">
      <alignment horizontal="center"/>
    </xf>
    <xf numFmtId="0" fontId="1" fillId="0" borderId="39" xfId="0" applyFont="1" applyBorder="1" applyAlignment="1">
      <alignment horizontal="center"/>
    </xf>
    <xf numFmtId="0" fontId="1" fillId="0" borderId="0" xfId="0" applyFont="1" applyBorder="1" applyAlignment="1">
      <alignment horizontal="center"/>
    </xf>
    <xf numFmtId="0" fontId="1" fillId="0" borderId="43" xfId="0" applyFont="1" applyBorder="1" applyAlignment="1">
      <alignment horizontal="center"/>
    </xf>
    <xf numFmtId="0" fontId="1" fillId="0" borderId="41" xfId="0" applyFont="1" applyBorder="1" applyAlignment="1"/>
    <xf numFmtId="0" fontId="1" fillId="0" borderId="41" xfId="0" applyFont="1" applyBorder="1" applyAlignment="1">
      <alignment horizontal="centerContinuous"/>
    </xf>
    <xf numFmtId="0" fontId="1" fillId="0" borderId="9" xfId="0" applyFont="1" applyBorder="1" applyAlignment="1">
      <alignment horizontal="center"/>
    </xf>
    <xf numFmtId="0" fontId="1" fillId="0" borderId="35" xfId="0" applyFont="1" applyBorder="1" applyAlignment="1">
      <alignment horizontal="center"/>
    </xf>
    <xf numFmtId="0" fontId="1" fillId="0" borderId="62" xfId="0" applyFont="1" applyBorder="1" applyAlignment="1">
      <alignment horizontal="center"/>
    </xf>
    <xf numFmtId="0" fontId="7" fillId="0" borderId="101" xfId="0" applyFont="1" applyBorder="1" applyAlignment="1">
      <alignment horizontal="center"/>
    </xf>
    <xf numFmtId="0" fontId="7" fillId="0" borderId="51" xfId="0" applyFont="1" applyBorder="1" applyAlignment="1">
      <alignment horizontal="center"/>
    </xf>
    <xf numFmtId="0" fontId="1" fillId="0" borderId="0" xfId="0" quotePrefix="1" applyFont="1" applyBorder="1"/>
    <xf numFmtId="0" fontId="7" fillId="0" borderId="166" xfId="0" applyFont="1" applyBorder="1" applyAlignment="1">
      <alignment horizontal="center"/>
    </xf>
    <xf numFmtId="181" fontId="7" fillId="0" borderId="167" xfId="0" applyNumberFormat="1" applyFont="1" applyBorder="1" applyAlignment="1">
      <alignment horizontal="center"/>
    </xf>
    <xf numFmtId="0" fontId="7" fillId="0" borderId="168" xfId="0" applyFont="1" applyBorder="1"/>
    <xf numFmtId="0" fontId="7" fillId="0" borderId="129" xfId="0" applyFont="1" applyBorder="1" applyAlignment="1">
      <alignment horizontal="center"/>
    </xf>
    <xf numFmtId="0" fontId="7" fillId="0" borderId="14" xfId="0" applyFont="1" applyBorder="1" applyAlignment="1">
      <alignment horizontal="center"/>
    </xf>
    <xf numFmtId="0" fontId="7" fillId="0" borderId="170" xfId="0" applyFont="1" applyBorder="1"/>
    <xf numFmtId="0" fontId="7" fillId="0" borderId="148" xfId="0" applyFont="1" applyBorder="1" applyAlignment="1">
      <alignment horizontal="center"/>
    </xf>
    <xf numFmtId="181" fontId="7" fillId="0" borderId="12" xfId="0" quotePrefix="1" applyNumberFormat="1" applyFont="1" applyBorder="1" applyAlignment="1">
      <alignment horizontal="center"/>
    </xf>
    <xf numFmtId="0" fontId="7" fillId="0" borderId="172" xfId="0" applyFont="1" applyBorder="1" applyAlignment="1">
      <alignment horizontal="center"/>
    </xf>
    <xf numFmtId="0" fontId="7" fillId="0" borderId="51" xfId="0" applyFont="1" applyBorder="1" applyAlignment="1">
      <alignment horizontal="centerContinuous"/>
    </xf>
    <xf numFmtId="0" fontId="7" fillId="0" borderId="41" xfId="0" applyFont="1" applyBorder="1" applyAlignment="1">
      <alignment horizontal="centerContinuous"/>
    </xf>
    <xf numFmtId="0" fontId="7" fillId="0" borderId="171" xfId="0" applyFont="1" applyBorder="1"/>
    <xf numFmtId="0" fontId="7" fillId="0" borderId="79" xfId="0" applyFont="1" applyBorder="1"/>
    <xf numFmtId="0" fontId="7" fillId="0" borderId="173" xfId="0" applyFont="1" applyBorder="1" applyAlignment="1">
      <alignment horizontal="center"/>
    </xf>
    <xf numFmtId="0" fontId="7" fillId="0" borderId="55" xfId="0" applyFont="1" applyBorder="1" applyAlignment="1"/>
    <xf numFmtId="0" fontId="7" fillId="0" borderId="4" xfId="0" applyFont="1" applyBorder="1" applyAlignment="1">
      <alignment horizontal="center"/>
    </xf>
    <xf numFmtId="0" fontId="7" fillId="0" borderId="41" xfId="0" applyFont="1" applyBorder="1" applyAlignment="1">
      <alignment horizontal="center"/>
    </xf>
    <xf numFmtId="0" fontId="7" fillId="0" borderId="71" xfId="0" applyFont="1" applyBorder="1" applyAlignment="1">
      <alignment horizontal="center"/>
    </xf>
    <xf numFmtId="0" fontId="1" fillId="0" borderId="175" xfId="0" quotePrefix="1" applyFont="1" applyBorder="1" applyAlignment="1">
      <alignment horizontal="center"/>
    </xf>
    <xf numFmtId="0" fontId="1" fillId="0" borderId="176" xfId="0" quotePrefix="1" applyFont="1" applyBorder="1"/>
    <xf numFmtId="0" fontId="1" fillId="0" borderId="176" xfId="0" applyFont="1" applyBorder="1" applyAlignment="1">
      <alignment horizontal="center"/>
    </xf>
    <xf numFmtId="0" fontId="1" fillId="0" borderId="51" xfId="0" quotePrefix="1" applyFont="1" applyBorder="1" applyAlignment="1">
      <alignment horizontal="center"/>
    </xf>
    <xf numFmtId="0" fontId="1" fillId="0" borderId="41" xfId="0" quotePrefix="1" applyFont="1" applyBorder="1"/>
    <xf numFmtId="0" fontId="1" fillId="0" borderId="41" xfId="0" quotePrefix="1" applyFont="1" applyBorder="1" applyAlignment="1">
      <alignment horizontal="center"/>
    </xf>
    <xf numFmtId="0" fontId="1" fillId="0" borderId="53" xfId="0" applyFont="1" applyBorder="1" applyAlignment="1">
      <alignment horizontal="right"/>
    </xf>
    <xf numFmtId="0" fontId="1" fillId="0" borderId="53" xfId="0" applyFont="1" applyBorder="1"/>
    <xf numFmtId="0" fontId="1" fillId="0" borderId="41" xfId="0" quotePrefix="1" applyFont="1" applyBorder="1" applyAlignment="1"/>
    <xf numFmtId="2" fontId="1" fillId="0" borderId="179" xfId="0" applyNumberFormat="1" applyFont="1" applyBorder="1" applyAlignment="1">
      <alignment horizontal="center"/>
    </xf>
    <xf numFmtId="181" fontId="1" fillId="0" borderId="62" xfId="0" applyNumberFormat="1" applyFont="1" applyBorder="1" applyAlignment="1">
      <alignment horizontal="center"/>
    </xf>
    <xf numFmtId="0" fontId="7" fillId="0" borderId="180" xfId="0" applyFont="1" applyBorder="1" applyAlignment="1">
      <alignment horizontal="center"/>
    </xf>
    <xf numFmtId="2" fontId="7" fillId="0" borderId="181" xfId="0" applyNumberFormat="1" applyFont="1" applyBorder="1" applyAlignment="1">
      <alignment horizontal="center"/>
    </xf>
    <xf numFmtId="0" fontId="7" fillId="0" borderId="78" xfId="0" applyFont="1" applyBorder="1" applyAlignment="1">
      <alignment horizontal="center"/>
    </xf>
    <xf numFmtId="181" fontId="7" fillId="0" borderId="141" xfId="0" applyNumberFormat="1" applyFont="1" applyBorder="1" applyAlignment="1">
      <alignment horizontal="center"/>
    </xf>
    <xf numFmtId="0" fontId="7" fillId="0" borderId="15" xfId="0" applyFont="1" applyFill="1" applyBorder="1"/>
    <xf numFmtId="0" fontId="7" fillId="0" borderId="41" xfId="0" applyFont="1" applyFill="1" applyBorder="1" applyAlignment="1"/>
    <xf numFmtId="0" fontId="7" fillId="0" borderId="9" xfId="0" applyFont="1" applyBorder="1" applyAlignment="1">
      <alignment horizontal="centerContinuous"/>
    </xf>
    <xf numFmtId="0" fontId="7" fillId="0" borderId="41" xfId="0" applyFont="1" applyBorder="1"/>
    <xf numFmtId="0" fontId="7" fillId="0" borderId="9" xfId="0" applyFont="1" applyBorder="1"/>
    <xf numFmtId="0" fontId="7" fillId="0" borderId="9" xfId="0" applyFont="1" applyBorder="1" applyAlignment="1">
      <alignment horizontal="center"/>
    </xf>
    <xf numFmtId="0" fontId="7" fillId="0" borderId="30" xfId="0" applyFont="1" applyBorder="1" applyAlignment="1">
      <alignment horizontal="center"/>
    </xf>
    <xf numFmtId="0" fontId="7" fillId="0" borderId="43" xfId="0" applyFont="1" applyBorder="1" applyAlignment="1">
      <alignment horizontal="center"/>
    </xf>
    <xf numFmtId="181" fontId="7" fillId="0" borderId="39" xfId="0" applyNumberFormat="1" applyFont="1" applyBorder="1"/>
    <xf numFmtId="173" fontId="1" fillId="0" borderId="31" xfId="0" applyNumberFormat="1" applyFont="1" applyBorder="1" applyAlignment="1"/>
    <xf numFmtId="1" fontId="1" fillId="0" borderId="35" xfId="0" applyNumberFormat="1" applyFont="1" applyBorder="1" applyAlignment="1">
      <alignment horizontal="center"/>
    </xf>
    <xf numFmtId="4" fontId="1" fillId="0" borderId="62" xfId="0" applyNumberFormat="1" applyFont="1" applyBorder="1" applyAlignment="1">
      <alignment horizontal="center"/>
    </xf>
    <xf numFmtId="0" fontId="7" fillId="0" borderId="140" xfId="0" applyFont="1" applyBorder="1"/>
    <xf numFmtId="4" fontId="7" fillId="0" borderId="140" xfId="0" applyNumberFormat="1" applyFont="1" applyBorder="1"/>
    <xf numFmtId="4" fontId="7" fillId="0" borderId="80" xfId="0" applyNumberFormat="1" applyFont="1" applyBorder="1" applyAlignment="1">
      <alignment horizontal="center"/>
    </xf>
    <xf numFmtId="0" fontId="7" fillId="0" borderId="39" xfId="0" applyFont="1" applyBorder="1"/>
    <xf numFmtId="0" fontId="7" fillId="0" borderId="39" xfId="0" applyFont="1" applyBorder="1" applyAlignment="1"/>
    <xf numFmtId="0" fontId="7" fillId="0" borderId="39" xfId="0" applyFont="1" applyBorder="1" applyAlignment="1">
      <alignment horizontal="center"/>
    </xf>
    <xf numFmtId="0" fontId="7" fillId="0" borderId="55" xfId="0" applyFont="1" applyBorder="1" applyAlignment="1">
      <alignment horizontal="centerContinuous"/>
    </xf>
    <xf numFmtId="0" fontId="7" fillId="0" borderId="31" xfId="0" applyFont="1" applyBorder="1" applyAlignment="1">
      <alignment horizontal="center"/>
    </xf>
    <xf numFmtId="0" fontId="7" fillId="0" borderId="30" xfId="0" applyFont="1" applyBorder="1" applyAlignment="1"/>
    <xf numFmtId="0" fontId="1" fillId="0" borderId="158" xfId="0" applyFont="1" applyBorder="1" applyAlignment="1">
      <alignment horizontal="right"/>
    </xf>
    <xf numFmtId="4" fontId="7" fillId="0" borderId="80" xfId="0" applyNumberFormat="1" applyFont="1" applyBorder="1" applyAlignment="1"/>
    <xf numFmtId="182" fontId="19" fillId="0" borderId="6" xfId="0" applyNumberFormat="1" applyFont="1" applyBorder="1"/>
    <xf numFmtId="182" fontId="7" fillId="0" borderId="82" xfId="0" applyNumberFormat="1" applyFont="1" applyBorder="1" applyAlignment="1">
      <alignment horizontal="centerContinuous"/>
    </xf>
    <xf numFmtId="182" fontId="7" fillId="0" borderId="105" xfId="0" applyNumberFormat="1" applyFont="1" applyBorder="1" applyAlignment="1">
      <alignment horizontal="centerContinuous"/>
    </xf>
    <xf numFmtId="182" fontId="7" fillId="0" borderId="105" xfId="0" applyNumberFormat="1" applyFont="1" applyBorder="1"/>
    <xf numFmtId="182" fontId="7" fillId="0" borderId="113" xfId="0" applyNumberFormat="1" applyFont="1" applyBorder="1" applyAlignment="1">
      <alignment horizontal="center"/>
    </xf>
    <xf numFmtId="0" fontId="7" fillId="0" borderId="16" xfId="0" applyFont="1" applyBorder="1" applyAlignment="1">
      <alignment horizontal="center"/>
    </xf>
    <xf numFmtId="15" fontId="1" fillId="0" borderId="51" xfId="0" applyNumberFormat="1" applyFont="1" applyBorder="1" applyAlignment="1">
      <alignment horizontal="centerContinuous"/>
    </xf>
    <xf numFmtId="173" fontId="7" fillId="0" borderId="62" xfId="0" applyNumberFormat="1" applyFont="1" applyBorder="1" applyAlignment="1">
      <alignment horizontal="center"/>
    </xf>
    <xf numFmtId="0" fontId="7" fillId="0" borderId="45" xfId="0" applyFont="1" applyBorder="1" applyAlignment="1">
      <alignment horizontal="centerContinuous"/>
    </xf>
    <xf numFmtId="0" fontId="92" fillId="0" borderId="26" xfId="0" applyFont="1" applyBorder="1" applyAlignment="1">
      <alignment horizontal="centerContinuous"/>
    </xf>
    <xf numFmtId="0" fontId="1" fillId="0" borderId="9" xfId="0" applyFont="1" applyBorder="1" applyAlignment="1">
      <alignment horizontal="centerContinuous"/>
    </xf>
    <xf numFmtId="0" fontId="92" fillId="0" borderId="9" xfId="0" applyFont="1" applyBorder="1"/>
    <xf numFmtId="0" fontId="7" fillId="0" borderId="160" xfId="0" applyFont="1" applyBorder="1" applyAlignment="1">
      <alignment horizontal="center"/>
    </xf>
    <xf numFmtId="173" fontId="7" fillId="0" borderId="157" xfId="0" applyNumberFormat="1" applyFont="1" applyBorder="1" applyAlignment="1">
      <alignment horizontal="center"/>
    </xf>
    <xf numFmtId="0" fontId="19" fillId="0" borderId="41" xfId="0" applyFont="1" applyBorder="1" applyAlignment="1"/>
    <xf numFmtId="0" fontId="7" fillId="0" borderId="9" xfId="0" applyFont="1" applyBorder="1" applyAlignment="1"/>
    <xf numFmtId="0" fontId="7" fillId="0" borderId="79" xfId="0" applyFont="1" applyBorder="1" applyAlignment="1"/>
    <xf numFmtId="173" fontId="7" fillId="0" borderId="28" xfId="0" applyNumberFormat="1" applyFont="1" applyBorder="1" applyAlignment="1">
      <alignment horizontal="center"/>
    </xf>
    <xf numFmtId="0" fontId="7" fillId="0" borderId="142" xfId="0" applyFont="1" applyBorder="1"/>
    <xf numFmtId="4" fontId="7" fillId="0" borderId="102" xfId="0" applyNumberFormat="1" applyFont="1" applyBorder="1" applyAlignment="1">
      <alignment horizontal="center"/>
    </xf>
    <xf numFmtId="0" fontId="19" fillId="0" borderId="8" xfId="0" applyFont="1" applyBorder="1"/>
    <xf numFmtId="0" fontId="7" fillId="0" borderId="3" xfId="0" applyFont="1" applyBorder="1"/>
    <xf numFmtId="0" fontId="1" fillId="0" borderId="8"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89" xfId="0" applyFont="1" applyBorder="1" applyAlignment="1">
      <alignment horizontal="right"/>
    </xf>
    <xf numFmtId="0" fontId="1" fillId="0" borderId="0" xfId="0" applyFont="1" applyAlignment="1">
      <alignment horizontal="right"/>
    </xf>
    <xf numFmtId="0" fontId="1" fillId="0" borderId="15" xfId="0" applyFont="1" applyBorder="1"/>
    <xf numFmtId="0" fontId="1" fillId="0" borderId="15" xfId="0" applyFont="1" applyBorder="1" applyAlignment="1">
      <alignment horizontal="center"/>
    </xf>
    <xf numFmtId="0" fontId="1" fillId="0" borderId="39" xfId="0" applyFont="1" applyBorder="1" applyAlignment="1">
      <alignment horizontal="centerContinuous"/>
    </xf>
    <xf numFmtId="0" fontId="1" fillId="0" borderId="26" xfId="0" applyFont="1" applyBorder="1" applyAlignment="1"/>
    <xf numFmtId="0" fontId="1" fillId="0" borderId="26" xfId="0" applyFont="1" applyBorder="1" applyAlignment="1">
      <alignment horizontal="centerContinuous"/>
    </xf>
    <xf numFmtId="0" fontId="1" fillId="0" borderId="163" xfId="0" quotePrefix="1" applyFont="1" applyBorder="1"/>
    <xf numFmtId="0" fontId="1" fillId="0" borderId="163" xfId="0" applyFont="1" applyBorder="1"/>
    <xf numFmtId="0" fontId="1" fillId="0" borderId="164" xfId="0" applyFont="1" applyBorder="1"/>
    <xf numFmtId="181" fontId="1" fillId="0" borderId="163" xfId="0" applyNumberFormat="1" applyFont="1" applyBorder="1" applyAlignment="1">
      <alignment horizontal="center"/>
    </xf>
    <xf numFmtId="181" fontId="1" fillId="0" borderId="160" xfId="0" quotePrefix="1" applyNumberFormat="1" applyFont="1" applyBorder="1" applyAlignment="1">
      <alignment horizontal="center"/>
    </xf>
    <xf numFmtId="181" fontId="1" fillId="0" borderId="99" xfId="0" applyNumberFormat="1" applyFont="1" applyBorder="1" applyAlignment="1">
      <alignment horizontal="center"/>
    </xf>
    <xf numFmtId="181" fontId="1" fillId="0" borderId="160" xfId="0" applyNumberFormat="1" applyFont="1" applyBorder="1" applyAlignment="1">
      <alignment horizontal="center"/>
    </xf>
    <xf numFmtId="0" fontId="1" fillId="0" borderId="165" xfId="0" quotePrefix="1" applyFont="1" applyBorder="1" applyAlignment="1">
      <alignment horizontal="center"/>
    </xf>
    <xf numFmtId="0" fontId="1" fillId="0" borderId="53" xfId="0" quotePrefix="1" applyFont="1" applyBorder="1" applyAlignment="1">
      <alignment horizontal="center"/>
    </xf>
    <xf numFmtId="0" fontId="1" fillId="0" borderId="41" xfId="0" applyFont="1" applyBorder="1"/>
    <xf numFmtId="181" fontId="1" fillId="0" borderId="41" xfId="0" applyNumberFormat="1" applyFont="1" applyBorder="1" applyAlignment="1">
      <alignment horizontal="center"/>
    </xf>
    <xf numFmtId="181" fontId="1" fillId="0" borderId="41" xfId="0" quotePrefix="1" applyNumberFormat="1" applyFont="1" applyBorder="1" applyAlignment="1">
      <alignment horizontal="center"/>
    </xf>
    <xf numFmtId="181" fontId="1" fillId="0" borderId="35" xfId="0" applyNumberFormat="1" applyFont="1" applyBorder="1" applyAlignment="1">
      <alignment horizontal="center"/>
    </xf>
    <xf numFmtId="0" fontId="1" fillId="0" borderId="62" xfId="0" quotePrefix="1" applyFont="1" applyBorder="1" applyAlignment="1">
      <alignment horizontal="center"/>
    </xf>
    <xf numFmtId="0" fontId="1" fillId="0" borderId="38" xfId="0" applyFont="1" applyBorder="1"/>
    <xf numFmtId="0" fontId="1" fillId="0" borderId="0" xfId="0" quotePrefix="1" applyFont="1" applyBorder="1" applyAlignment="1">
      <alignment horizontal="center"/>
    </xf>
    <xf numFmtId="0" fontId="1" fillId="0" borderId="64" xfId="0" quotePrefix="1" applyFont="1" applyBorder="1" applyAlignment="1">
      <alignment horizontal="center"/>
    </xf>
    <xf numFmtId="0" fontId="1" fillId="0" borderId="169" xfId="0" applyFont="1" applyBorder="1" applyAlignment="1">
      <alignment horizontal="center"/>
    </xf>
    <xf numFmtId="0" fontId="1" fillId="0" borderId="5" xfId="0" applyFont="1" applyBorder="1"/>
    <xf numFmtId="0" fontId="1" fillId="0" borderId="6" xfId="0" quotePrefix="1"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4" xfId="0" quotePrefix="1" applyFont="1" applyBorder="1" applyAlignment="1">
      <alignment horizontal="center"/>
    </xf>
    <xf numFmtId="0" fontId="1" fillId="0" borderId="14" xfId="0" quotePrefix="1" applyFont="1" applyBorder="1" applyAlignment="1">
      <alignment horizontal="center"/>
    </xf>
    <xf numFmtId="0" fontId="1" fillId="0" borderId="45" xfId="0" applyFont="1" applyBorder="1"/>
    <xf numFmtId="0" fontId="1" fillId="0" borderId="171" xfId="0" applyFont="1" applyBorder="1"/>
    <xf numFmtId="0" fontId="1" fillId="0" borderId="27" xfId="0" applyFont="1" applyBorder="1"/>
    <xf numFmtId="0" fontId="1" fillId="0" borderId="9" xfId="0" applyFont="1" applyBorder="1" applyAlignment="1"/>
    <xf numFmtId="0" fontId="1" fillId="0" borderId="52" xfId="0" applyFont="1" applyBorder="1"/>
    <xf numFmtId="0" fontId="1" fillId="0" borderId="90" xfId="0" quotePrefix="1" applyFont="1" applyBorder="1" applyAlignment="1">
      <alignment horizontal="center"/>
    </xf>
    <xf numFmtId="0" fontId="1" fillId="0" borderId="177" xfId="0" applyFont="1" applyBorder="1"/>
    <xf numFmtId="0" fontId="1" fillId="0" borderId="90" xfId="0" applyFont="1" applyBorder="1"/>
    <xf numFmtId="0" fontId="1" fillId="0" borderId="176" xfId="0" quotePrefix="1" applyFont="1" applyBorder="1" applyAlignment="1">
      <alignment horizontal="center"/>
    </xf>
    <xf numFmtId="2" fontId="1" fillId="0" borderId="178" xfId="0" applyNumberFormat="1" applyFont="1" applyBorder="1" applyAlignment="1">
      <alignment horizontal="center"/>
    </xf>
    <xf numFmtId="181" fontId="1" fillId="0" borderId="157" xfId="0" quotePrefix="1" applyNumberFormat="1" applyFont="1" applyBorder="1" applyAlignment="1">
      <alignment horizontal="center"/>
    </xf>
    <xf numFmtId="0" fontId="1" fillId="0" borderId="110" xfId="0" applyFont="1" applyBorder="1"/>
    <xf numFmtId="0" fontId="1" fillId="0" borderId="14" xfId="0" applyFont="1" applyBorder="1"/>
    <xf numFmtId="0" fontId="1" fillId="0" borderId="53" xfId="0" applyFont="1" applyBorder="1" applyAlignment="1">
      <alignment horizontal="centerContinuous"/>
    </xf>
    <xf numFmtId="0" fontId="1" fillId="0" borderId="14" xfId="0" applyFont="1" applyBorder="1" applyAlignment="1"/>
    <xf numFmtId="0" fontId="1" fillId="0" borderId="53" xfId="0" applyFont="1" applyFill="1" applyBorder="1"/>
    <xf numFmtId="0" fontId="1" fillId="0" borderId="71" xfId="0" applyFont="1" applyBorder="1" applyAlignment="1"/>
    <xf numFmtId="1" fontId="1" fillId="0" borderId="101" xfId="0" applyNumberFormat="1" applyFont="1" applyFill="1" applyBorder="1" applyAlignment="1">
      <alignment horizontal="center"/>
    </xf>
    <xf numFmtId="173" fontId="1" fillId="0" borderId="163" xfId="0" applyNumberFormat="1" applyFont="1" applyBorder="1"/>
    <xf numFmtId="0" fontId="1" fillId="0" borderId="99" xfId="0" quotePrefix="1" applyFont="1" applyBorder="1"/>
    <xf numFmtId="4" fontId="1" fillId="0" borderId="163" xfId="0" applyNumberFormat="1" applyFont="1" applyBorder="1"/>
    <xf numFmtId="0" fontId="1" fillId="0" borderId="100" xfId="0" applyFont="1" applyBorder="1" applyAlignment="1">
      <alignment horizontal="center"/>
    </xf>
    <xf numFmtId="0" fontId="1" fillId="0" borderId="176" xfId="0" applyFont="1" applyFill="1" applyBorder="1" applyAlignment="1"/>
    <xf numFmtId="0" fontId="1" fillId="0" borderId="90" xfId="0" applyFont="1" applyFill="1" applyBorder="1" applyAlignment="1">
      <alignment horizontal="center"/>
    </xf>
    <xf numFmtId="173" fontId="1" fillId="0" borderId="89" xfId="0" applyNumberFormat="1" applyFont="1" applyBorder="1"/>
    <xf numFmtId="4" fontId="1" fillId="0" borderId="176" xfId="0" applyNumberFormat="1" applyFont="1" applyBorder="1"/>
    <xf numFmtId="181" fontId="1" fillId="0" borderId="182" xfId="0" applyNumberFormat="1" applyFont="1" applyBorder="1"/>
    <xf numFmtId="0" fontId="1" fillId="0" borderId="86" xfId="0" applyFont="1" applyBorder="1"/>
    <xf numFmtId="173" fontId="1" fillId="0" borderId="85" xfId="0" applyNumberFormat="1" applyFont="1" applyBorder="1"/>
    <xf numFmtId="0" fontId="1" fillId="0" borderId="85" xfId="0" quotePrefix="1" applyFont="1" applyBorder="1"/>
    <xf numFmtId="4" fontId="1" fillId="0" borderId="182" xfId="0" applyNumberFormat="1" applyFont="1" applyBorder="1"/>
    <xf numFmtId="1" fontId="1" fillId="0" borderId="30" xfId="0" applyNumberFormat="1" applyFont="1" applyBorder="1"/>
    <xf numFmtId="181" fontId="1" fillId="0" borderId="39" xfId="0" applyNumberFormat="1" applyFont="1" applyBorder="1"/>
    <xf numFmtId="181" fontId="1" fillId="0" borderId="30" xfId="0" applyNumberFormat="1" applyFont="1" applyBorder="1"/>
    <xf numFmtId="4" fontId="1" fillId="0" borderId="39" xfId="0" applyNumberFormat="1" applyFont="1" applyBorder="1"/>
    <xf numFmtId="0" fontId="1" fillId="0" borderId="51" xfId="0" applyFont="1" applyFill="1" applyBorder="1"/>
    <xf numFmtId="181" fontId="1" fillId="0" borderId="41" xfId="0" applyNumberFormat="1" applyFont="1" applyBorder="1" applyAlignment="1">
      <alignment horizontal="right"/>
    </xf>
    <xf numFmtId="173" fontId="1" fillId="0" borderId="41" xfId="0" applyNumberFormat="1" applyFont="1" applyBorder="1"/>
    <xf numFmtId="0" fontId="1" fillId="0" borderId="9" xfId="0" quotePrefix="1" applyFont="1" applyBorder="1"/>
    <xf numFmtId="4" fontId="1" fillId="0" borderId="41" xfId="0" applyNumberFormat="1" applyFont="1" applyBorder="1"/>
    <xf numFmtId="4" fontId="1" fillId="0" borderId="41" xfId="0" applyNumberFormat="1" applyFont="1" applyBorder="1" applyAlignment="1">
      <alignment horizontal="center"/>
    </xf>
    <xf numFmtId="0" fontId="1" fillId="0" borderId="1" xfId="0" applyFont="1" applyBorder="1"/>
    <xf numFmtId="0" fontId="1" fillId="0" borderId="123" xfId="0" applyFont="1" applyBorder="1"/>
    <xf numFmtId="173" fontId="1" fillId="0" borderId="0" xfId="0" applyNumberFormat="1" applyFont="1" applyBorder="1"/>
    <xf numFmtId="0" fontId="1" fillId="0" borderId="29" xfId="0" applyFont="1" applyBorder="1"/>
    <xf numFmtId="1" fontId="1" fillId="0" borderId="39" xfId="0" applyNumberFormat="1" applyFont="1" applyBorder="1"/>
    <xf numFmtId="0" fontId="1" fillId="0" borderId="30" xfId="0" applyFont="1" applyBorder="1"/>
    <xf numFmtId="4" fontId="1" fillId="0" borderId="31" xfId="0" applyNumberFormat="1" applyFont="1" applyBorder="1"/>
    <xf numFmtId="0" fontId="1" fillId="0" borderId="100" xfId="0" applyFont="1" applyBorder="1"/>
    <xf numFmtId="0" fontId="1" fillId="0" borderId="176" xfId="0" applyFont="1" applyBorder="1"/>
    <xf numFmtId="1" fontId="1" fillId="0" borderId="176" xfId="0" applyNumberFormat="1" applyFont="1" applyBorder="1"/>
    <xf numFmtId="4" fontId="1" fillId="0" borderId="157" xfId="0" applyNumberFormat="1" applyFont="1" applyBorder="1" applyAlignment="1"/>
    <xf numFmtId="0" fontId="1" fillId="0" borderId="51" xfId="0" applyFont="1" applyBorder="1"/>
    <xf numFmtId="1" fontId="1" fillId="0" borderId="41" xfId="0" applyNumberFormat="1" applyFont="1" applyBorder="1"/>
    <xf numFmtId="0" fontId="1" fillId="0" borderId="42" xfId="0" applyFont="1" applyBorder="1" applyAlignment="1">
      <alignment horizontal="right"/>
    </xf>
    <xf numFmtId="2" fontId="1" fillId="0" borderId="55" xfId="0" applyNumberFormat="1" applyFont="1" applyBorder="1"/>
    <xf numFmtId="4" fontId="1" fillId="0" borderId="43" xfId="0" applyNumberFormat="1" applyFont="1" applyBorder="1" applyAlignment="1"/>
    <xf numFmtId="182" fontId="1" fillId="0" borderId="6" xfId="0" applyNumberFormat="1" applyFont="1" applyBorder="1"/>
    <xf numFmtId="182" fontId="1" fillId="0" borderId="105" xfId="0" applyNumberFormat="1" applyFont="1" applyBorder="1"/>
    <xf numFmtId="182" fontId="1" fillId="0" borderId="183" xfId="0" applyNumberFormat="1" applyFont="1" applyBorder="1"/>
    <xf numFmtId="0" fontId="1" fillId="0" borderId="74" xfId="0" applyFont="1" applyBorder="1"/>
    <xf numFmtId="182" fontId="1" fillId="0" borderId="51" xfId="0" applyNumberFormat="1" applyFont="1" applyBorder="1"/>
    <xf numFmtId="182" fontId="1" fillId="0" borderId="9" xfId="0" applyNumberFormat="1" applyFont="1" applyBorder="1"/>
    <xf numFmtId="182" fontId="1" fillId="0" borderId="41" xfId="0" applyNumberFormat="1" applyFont="1" applyBorder="1"/>
    <xf numFmtId="182" fontId="1" fillId="0" borderId="53" xfId="0" applyNumberFormat="1" applyFont="1" applyBorder="1"/>
    <xf numFmtId="182" fontId="1" fillId="0" borderId="184" xfId="0" applyNumberFormat="1" applyFont="1" applyBorder="1"/>
    <xf numFmtId="182" fontId="1" fillId="0" borderId="185" xfId="0" applyNumberFormat="1" applyFont="1" applyBorder="1"/>
    <xf numFmtId="182" fontId="1" fillId="0" borderId="186" xfId="0" applyNumberFormat="1" applyFont="1" applyBorder="1"/>
    <xf numFmtId="0" fontId="1" fillId="0" borderId="185" xfId="0" applyFont="1" applyBorder="1"/>
    <xf numFmtId="0" fontId="1" fillId="0" borderId="186" xfId="0" applyFont="1" applyBorder="1"/>
    <xf numFmtId="182" fontId="1" fillId="0" borderId="62" xfId="0" applyNumberFormat="1" applyFont="1" applyBorder="1"/>
    <xf numFmtId="182" fontId="1" fillId="0" borderId="5" xfId="0" quotePrefix="1" applyNumberFormat="1" applyFont="1" applyBorder="1"/>
    <xf numFmtId="182" fontId="1" fillId="0" borderId="6" xfId="0" quotePrefix="1" applyNumberFormat="1" applyFont="1" applyBorder="1"/>
    <xf numFmtId="182" fontId="1" fillId="0" borderId="142" xfId="0" applyNumberFormat="1" applyFont="1" applyBorder="1"/>
    <xf numFmtId="182" fontId="1" fillId="0" borderId="75" xfId="0" applyNumberFormat="1" applyFont="1" applyBorder="1"/>
    <xf numFmtId="182" fontId="1" fillId="0" borderId="140" xfId="0" applyNumberFormat="1" applyFont="1" applyBorder="1"/>
    <xf numFmtId="173" fontId="1" fillId="0" borderId="102" xfId="0" applyNumberFormat="1" applyFont="1" applyBorder="1" applyAlignment="1">
      <alignment horizontal="center"/>
    </xf>
    <xf numFmtId="0" fontId="1" fillId="0" borderId="0" xfId="0" applyFont="1" applyAlignment="1"/>
    <xf numFmtId="0" fontId="1" fillId="0" borderId="15" xfId="0" applyFont="1" applyBorder="1" applyAlignment="1">
      <alignment horizontal="centerContinuous"/>
    </xf>
    <xf numFmtId="0" fontId="1" fillId="0" borderId="176" xfId="0" applyFont="1" applyBorder="1" applyAlignment="1">
      <alignment horizontal="centerContinuous"/>
    </xf>
    <xf numFmtId="0" fontId="1" fillId="0" borderId="89" xfId="0" applyFont="1" applyBorder="1" applyAlignment="1">
      <alignment horizontal="centerContinuous"/>
    </xf>
    <xf numFmtId="0" fontId="1" fillId="0" borderId="51" xfId="0" applyFont="1" applyBorder="1" applyAlignment="1">
      <alignment horizontal="center"/>
    </xf>
    <xf numFmtId="173" fontId="1" fillId="0" borderId="62" xfId="0" applyNumberFormat="1" applyFont="1" applyBorder="1" applyAlignment="1">
      <alignment horizontal="center"/>
    </xf>
    <xf numFmtId="0" fontId="16" fillId="0" borderId="0" xfId="0" applyFont="1" applyAlignment="1">
      <alignment horizontal="center" vertical="center" wrapText="1"/>
    </xf>
    <xf numFmtId="0" fontId="14" fillId="0" borderId="0" xfId="0" applyFont="1" applyBorder="1" applyAlignment="1">
      <alignment vertical="center" wrapText="1"/>
    </xf>
    <xf numFmtId="0" fontId="1" fillId="0" borderId="0" xfId="0" applyFont="1" applyFill="1" applyBorder="1" applyAlignment="1">
      <alignment horizontal="left"/>
    </xf>
    <xf numFmtId="0" fontId="1" fillId="0" borderId="47"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41" xfId="0" applyFont="1" applyBorder="1" applyAlignment="1"/>
    <xf numFmtId="0" fontId="1" fillId="0" borderId="89" xfId="0" applyFont="1" applyBorder="1" applyAlignment="1">
      <alignment horizontal="center"/>
    </xf>
    <xf numFmtId="0" fontId="1" fillId="0" borderId="41" xfId="0" applyFont="1" applyBorder="1" applyAlignment="1">
      <alignment horizontal="center"/>
    </xf>
    <xf numFmtId="165" fontId="1" fillId="0" borderId="115" xfId="0" applyNumberFormat="1" applyFont="1" applyBorder="1" applyAlignment="1" applyProtection="1">
      <alignment vertical="center"/>
    </xf>
    <xf numFmtId="0" fontId="14" fillId="0" borderId="0" xfId="0" applyFont="1"/>
    <xf numFmtId="0" fontId="31" fillId="0" borderId="0" xfId="0" applyFont="1"/>
    <xf numFmtId="0" fontId="1" fillId="0" borderId="0" xfId="0" quotePrefix="1" applyFont="1" applyAlignment="1">
      <alignment horizontal="center"/>
    </xf>
    <xf numFmtId="0" fontId="1" fillId="0" borderId="6" xfId="0" applyFont="1" applyBorder="1" applyAlignment="1" applyProtection="1">
      <alignment vertical="center"/>
    </xf>
    <xf numFmtId="0" fontId="1" fillId="0" borderId="6" xfId="0" applyFont="1" applyBorder="1" applyAlignment="1" applyProtection="1">
      <alignment horizontal="left" vertical="center"/>
    </xf>
    <xf numFmtId="167" fontId="1" fillId="0" borderId="0" xfId="0" applyNumberFormat="1" applyFont="1" applyFill="1" applyBorder="1" applyAlignment="1" applyProtection="1">
      <alignment vertical="center"/>
    </xf>
    <xf numFmtId="0" fontId="1" fillId="0" borderId="0" xfId="0" applyFont="1" applyBorder="1" applyAlignment="1" applyProtection="1">
      <alignment vertical="center"/>
    </xf>
    <xf numFmtId="165" fontId="1" fillId="0" borderId="4" xfId="0" applyNumberFormat="1" applyFont="1" applyBorder="1" applyAlignment="1" applyProtection="1">
      <alignment vertical="center"/>
    </xf>
    <xf numFmtId="0" fontId="1" fillId="0" borderId="0" xfId="0" applyFont="1" applyBorder="1" applyAlignment="1" applyProtection="1">
      <alignment horizontal="right" vertical="center"/>
    </xf>
    <xf numFmtId="10" fontId="1" fillId="0" borderId="0" xfId="0" applyNumberFormat="1" applyFont="1" applyBorder="1" applyAlignment="1" applyProtection="1">
      <alignment vertical="center"/>
    </xf>
    <xf numFmtId="0" fontId="1" fillId="0" borderId="9" xfId="0" applyFont="1" applyBorder="1" applyAlignment="1" applyProtection="1">
      <alignment vertical="center"/>
    </xf>
    <xf numFmtId="0" fontId="6" fillId="0" borderId="1" xfId="0" applyFont="1" applyFill="1" applyBorder="1" applyAlignment="1" applyProtection="1">
      <alignment horizontal="right" vertical="center"/>
    </xf>
    <xf numFmtId="0" fontId="7" fillId="0" borderId="6" xfId="0" applyFont="1" applyBorder="1" applyAlignment="1" applyProtection="1">
      <alignment horizontal="right" vertical="center"/>
    </xf>
    <xf numFmtId="165" fontId="7" fillId="0" borderId="12" xfId="0" applyNumberFormat="1" applyFont="1" applyBorder="1" applyAlignment="1" applyProtection="1">
      <alignmen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26" fillId="0" borderId="23" xfId="0" applyFont="1" applyBorder="1" applyAlignment="1">
      <alignment horizontal="left" vertical="center"/>
    </xf>
    <xf numFmtId="0" fontId="96" fillId="0" borderId="0" xfId="15" applyFont="1" applyBorder="1" applyAlignment="1">
      <alignment vertical="center"/>
    </xf>
    <xf numFmtId="49" fontId="1" fillId="0" borderId="89" xfId="0" applyNumberFormat="1" applyFont="1" applyBorder="1"/>
    <xf numFmtId="0" fontId="7" fillId="0" borderId="85" xfId="0" applyFont="1" applyBorder="1"/>
    <xf numFmtId="0" fontId="14" fillId="0" borderId="8" xfId="0" applyFont="1" applyBorder="1"/>
    <xf numFmtId="0" fontId="14" fillId="0" borderId="2" xfId="0" applyFont="1" applyBorder="1"/>
    <xf numFmtId="0" fontId="16" fillId="0" borderId="2" xfId="0" quotePrefix="1" applyFont="1" applyBorder="1" applyAlignment="1">
      <alignment horizontal="center"/>
    </xf>
    <xf numFmtId="0" fontId="14" fillId="0" borderId="54" xfId="0" applyFont="1" applyBorder="1"/>
    <xf numFmtId="0" fontId="16" fillId="0" borderId="54" xfId="0" applyFont="1" applyBorder="1" applyAlignment="1">
      <alignment horizontal="center"/>
    </xf>
    <xf numFmtId="0" fontId="14" fillId="0" borderId="0" xfId="0" applyFont="1" applyBorder="1" applyAlignment="1"/>
    <xf numFmtId="0" fontId="14" fillId="0" borderId="161" xfId="0" applyFont="1" applyBorder="1"/>
    <xf numFmtId="49" fontId="1" fillId="0" borderId="0" xfId="0" applyNumberFormat="1" applyFont="1" applyBorder="1"/>
    <xf numFmtId="49" fontId="7" fillId="0" borderId="89" xfId="0" applyNumberFormat="1" applyFont="1" applyBorder="1"/>
    <xf numFmtId="49" fontId="1" fillId="0" borderId="89" xfId="0" applyNumberFormat="1" applyFont="1" applyBorder="1" applyAlignment="1"/>
    <xf numFmtId="49" fontId="1" fillId="0" borderId="89" xfId="0" quotePrefix="1" applyNumberFormat="1" applyFont="1" applyBorder="1"/>
    <xf numFmtId="183" fontId="18" fillId="3" borderId="16" xfId="0" applyNumberFormat="1" applyFont="1" applyFill="1" applyBorder="1" applyAlignment="1" applyProtection="1">
      <alignment horizontal="left" vertical="center"/>
      <protection locked="0"/>
    </xf>
    <xf numFmtId="0" fontId="14" fillId="0" borderId="0" xfId="0" applyFont="1" applyAlignment="1">
      <alignment horizontal="center" vertical="top" wrapText="1"/>
    </xf>
    <xf numFmtId="0" fontId="16" fillId="0" borderId="0" xfId="0" applyFont="1" applyAlignment="1">
      <alignment horizontal="center" vertical="top" wrapText="1"/>
    </xf>
    <xf numFmtId="0" fontId="9" fillId="0" borderId="0" xfId="0" applyFont="1" applyAlignment="1">
      <alignment vertical="center" wrapText="1"/>
    </xf>
    <xf numFmtId="165" fontId="17" fillId="9" borderId="138" xfId="0" applyNumberFormat="1" applyFont="1" applyFill="1" applyBorder="1" applyAlignment="1" applyProtection="1">
      <alignment horizontal="right" vertical="center"/>
    </xf>
    <xf numFmtId="0" fontId="25" fillId="2" borderId="12" xfId="0" applyFont="1" applyFill="1" applyBorder="1" applyAlignment="1" applyProtection="1">
      <alignment horizontal="right" vertical="center"/>
    </xf>
    <xf numFmtId="0" fontId="7" fillId="0" borderId="38" xfId="0" applyFont="1" applyBorder="1" applyAlignment="1">
      <alignment horizontal="center"/>
    </xf>
    <xf numFmtId="173" fontId="1" fillId="0" borderId="176" xfId="0" applyNumberFormat="1" applyFont="1" applyBorder="1"/>
    <xf numFmtId="0" fontId="4" fillId="0" borderId="21" xfId="0" applyFont="1" applyBorder="1" applyAlignment="1" applyProtection="1">
      <alignment horizontal="right" vertical="center" wrapText="1"/>
    </xf>
    <xf numFmtId="0" fontId="14" fillId="0" borderId="9" xfId="0" applyFont="1" applyBorder="1" applyAlignment="1">
      <alignment horizontal="right" vertical="center"/>
    </xf>
    <xf numFmtId="0" fontId="14" fillId="0" borderId="53" xfId="0" applyFont="1" applyBorder="1" applyAlignment="1">
      <alignment horizontal="right" vertical="center"/>
    </xf>
    <xf numFmtId="0" fontId="18" fillId="0" borderId="0" xfId="0" applyFont="1" applyBorder="1" applyAlignment="1">
      <alignment horizontal="right" vertical="center"/>
    </xf>
    <xf numFmtId="0" fontId="7" fillId="0" borderId="26" xfId="0" applyFont="1" applyBorder="1" applyAlignment="1">
      <alignment horizontal="right" vertical="center"/>
    </xf>
    <xf numFmtId="0" fontId="21" fillId="3" borderId="44" xfId="0" applyFont="1" applyFill="1" applyBorder="1" applyAlignment="1" applyProtection="1">
      <alignment vertical="center"/>
      <protection locked="0"/>
    </xf>
    <xf numFmtId="0" fontId="21" fillId="3" borderId="153" xfId="0" applyFont="1" applyFill="1" applyBorder="1" applyAlignment="1" applyProtection="1">
      <alignment vertical="center"/>
      <protection locked="0"/>
    </xf>
    <xf numFmtId="0" fontId="14" fillId="0" borderId="110" xfId="0" applyFont="1" applyBorder="1" applyAlignment="1">
      <alignment vertical="center"/>
    </xf>
    <xf numFmtId="0" fontId="21" fillId="3" borderId="151"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21" fillId="3" borderId="152" xfId="0" applyFont="1" applyFill="1" applyBorder="1" applyAlignment="1" applyProtection="1">
      <alignment vertical="center"/>
      <protection locked="0"/>
    </xf>
    <xf numFmtId="0" fontId="14" fillId="0" borderId="15" xfId="0" applyFont="1" applyBorder="1" applyAlignment="1">
      <alignment vertical="center"/>
    </xf>
    <xf numFmtId="0" fontId="21" fillId="3" borderId="150" xfId="0" applyFont="1" applyFill="1" applyBorder="1" applyAlignment="1" applyProtection="1">
      <alignment vertical="center"/>
      <protection locked="0"/>
    </xf>
    <xf numFmtId="0" fontId="16" fillId="0" borderId="0" xfId="0" applyFont="1" applyBorder="1" applyAlignment="1">
      <alignment horizontal="right" vertical="center"/>
    </xf>
    <xf numFmtId="0" fontId="18" fillId="0" borderId="24" xfId="0" applyFont="1" applyBorder="1" applyAlignment="1">
      <alignment horizontal="left" vertical="center"/>
    </xf>
    <xf numFmtId="0" fontId="45" fillId="0" borderId="0" xfId="0" applyFont="1" applyBorder="1" applyAlignment="1">
      <alignment vertical="center"/>
    </xf>
    <xf numFmtId="0" fontId="18" fillId="0" borderId="24" xfId="0" applyFont="1" applyBorder="1" applyAlignment="1">
      <alignment vertical="center"/>
    </xf>
    <xf numFmtId="14" fontId="22" fillId="3" borderId="26" xfId="0" applyNumberFormat="1" applyFont="1" applyFill="1" applyBorder="1" applyAlignment="1" applyProtection="1">
      <alignment vertical="center"/>
      <protection locked="0"/>
    </xf>
    <xf numFmtId="14" fontId="22" fillId="3" borderId="37" xfId="0" applyNumberFormat="1" applyFont="1" applyFill="1" applyBorder="1" applyAlignment="1" applyProtection="1">
      <alignment vertical="center"/>
      <protection locked="0"/>
    </xf>
    <xf numFmtId="0" fontId="22" fillId="3" borderId="37" xfId="0" applyFont="1" applyFill="1" applyBorder="1" applyAlignment="1" applyProtection="1">
      <alignment vertical="center"/>
      <protection locked="0"/>
    </xf>
    <xf numFmtId="0" fontId="22" fillId="3" borderId="192" xfId="0" applyFont="1" applyFill="1" applyBorder="1" applyAlignment="1" applyProtection="1">
      <alignment vertical="center"/>
      <protection locked="0"/>
    </xf>
    <xf numFmtId="0" fontId="22" fillId="3" borderId="152"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17" fillId="0" borderId="2" xfId="0" applyFont="1" applyBorder="1" applyAlignment="1">
      <alignment horizontal="left" vertical="center"/>
    </xf>
    <xf numFmtId="0" fontId="18" fillId="0" borderId="53" xfId="0" applyFont="1" applyBorder="1" applyAlignment="1">
      <alignment horizontal="center" vertical="center"/>
    </xf>
    <xf numFmtId="0" fontId="18" fillId="0" borderId="3" xfId="0" applyFont="1" applyBorder="1" applyAlignment="1">
      <alignment horizontal="left" vertical="center"/>
    </xf>
    <xf numFmtId="14" fontId="21" fillId="3" borderId="52" xfId="0" applyNumberFormat="1" applyFont="1" applyFill="1" applyBorder="1" applyAlignment="1" applyProtection="1">
      <alignment vertical="center"/>
      <protection locked="0"/>
    </xf>
    <xf numFmtId="171" fontId="21" fillId="3" borderId="52" xfId="0" applyNumberFormat="1" applyFont="1" applyFill="1" applyBorder="1" applyAlignment="1" applyProtection="1">
      <alignment vertical="center"/>
      <protection locked="0"/>
    </xf>
    <xf numFmtId="171" fontId="21" fillId="3" borderId="44" xfId="0" applyNumberFormat="1" applyFont="1" applyFill="1" applyBorder="1" applyAlignment="1" applyProtection="1">
      <alignment vertical="center"/>
      <protection locked="0"/>
    </xf>
    <xf numFmtId="171" fontId="21" fillId="3" borderId="53" xfId="0" applyNumberFormat="1" applyFont="1" applyFill="1" applyBorder="1" applyAlignment="1" applyProtection="1">
      <alignment vertical="center"/>
      <protection locked="0"/>
    </xf>
    <xf numFmtId="0" fontId="18" fillId="0" borderId="26" xfId="0" applyFont="1" applyBorder="1" applyAlignment="1">
      <alignment vertical="center"/>
    </xf>
    <xf numFmtId="14" fontId="21" fillId="3" borderId="26" xfId="0" applyNumberFormat="1" applyFont="1" applyFill="1" applyBorder="1" applyAlignment="1" applyProtection="1">
      <alignment vertical="center"/>
      <protection locked="0"/>
    </xf>
    <xf numFmtId="0" fontId="18" fillId="3" borderId="37" xfId="0" applyFont="1" applyFill="1" applyBorder="1" applyAlignment="1">
      <alignment horizontal="left" vertical="center"/>
    </xf>
    <xf numFmtId="0" fontId="21" fillId="3" borderId="193" xfId="0" applyFont="1" applyFill="1" applyBorder="1" applyAlignment="1" applyProtection="1">
      <alignment vertical="center"/>
      <protection locked="0"/>
    </xf>
    <xf numFmtId="0" fontId="7" fillId="0" borderId="29" xfId="0" applyFont="1" applyBorder="1" applyAlignment="1">
      <alignment horizontal="right" vertical="center"/>
    </xf>
    <xf numFmtId="0" fontId="7" fillId="0" borderId="54" xfId="0" applyFont="1" applyBorder="1" applyAlignment="1">
      <alignment horizontal="right" vertical="center"/>
    </xf>
    <xf numFmtId="0" fontId="7" fillId="0" borderId="19" xfId="0" applyFont="1" applyBorder="1" applyAlignment="1">
      <alignment horizontal="right" vertical="center"/>
    </xf>
    <xf numFmtId="0" fontId="28" fillId="0" borderId="0" xfId="0" applyFont="1" applyBorder="1" applyAlignment="1">
      <alignment horizontal="left" vertical="center"/>
    </xf>
    <xf numFmtId="0" fontId="18" fillId="0" borderId="0" xfId="0" applyFont="1" applyBorder="1" applyAlignment="1">
      <alignment vertical="center"/>
    </xf>
    <xf numFmtId="0" fontId="18" fillId="0" borderId="15" xfId="0" applyFont="1" applyBorder="1" applyAlignment="1">
      <alignment horizontal="left" vertical="center"/>
    </xf>
    <xf numFmtId="0" fontId="21" fillId="3" borderId="56" xfId="0" applyFont="1" applyFill="1" applyBorder="1" applyAlignment="1" applyProtection="1">
      <alignment vertical="center"/>
      <protection locked="0"/>
    </xf>
    <xf numFmtId="0" fontId="18" fillId="0" borderId="9" xfId="0" applyFont="1" applyBorder="1" applyAlignment="1">
      <alignment horizontal="left" vertical="center"/>
    </xf>
    <xf numFmtId="0" fontId="18" fillId="0" borderId="26" xfId="0" applyFont="1" applyBorder="1" applyAlignment="1">
      <alignment horizontal="left" vertical="center"/>
    </xf>
    <xf numFmtId="14" fontId="21" fillId="3" borderId="0" xfId="0" applyNumberFormat="1"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45" fillId="0" borderId="0" xfId="0" applyFont="1" applyBorder="1" applyAlignment="1">
      <alignment horizontal="left" vertical="center"/>
    </xf>
    <xf numFmtId="14" fontId="21" fillId="3" borderId="150" xfId="0" applyNumberFormat="1" applyFont="1" applyFill="1" applyBorder="1" applyAlignment="1" applyProtection="1">
      <alignment vertical="center"/>
      <protection locked="0"/>
    </xf>
    <xf numFmtId="0" fontId="7" fillId="0" borderId="64" xfId="0" applyFont="1" applyBorder="1" applyAlignment="1">
      <alignment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173" fontId="14" fillId="0" borderId="28" xfId="0" applyNumberFormat="1" applyFont="1" applyBorder="1" applyAlignment="1">
      <alignment horizontal="center" vertical="center" wrapText="1"/>
    </xf>
    <xf numFmtId="0" fontId="14" fillId="0" borderId="6" xfId="0" applyFont="1" applyBorder="1" applyProtection="1"/>
    <xf numFmtId="0" fontId="14" fillId="0" borderId="83" xfId="0" applyFont="1" applyBorder="1" applyAlignment="1">
      <alignment horizontal="right" vertical="center"/>
    </xf>
    <xf numFmtId="0" fontId="14" fillId="0" borderId="126" xfId="0" applyFont="1" applyBorder="1" applyAlignment="1">
      <alignment horizontal="right" vertical="center"/>
    </xf>
    <xf numFmtId="0" fontId="14" fillId="0" borderId="91" xfId="0" applyFont="1" applyBorder="1" applyAlignment="1">
      <alignment horizontal="right" vertical="center"/>
    </xf>
    <xf numFmtId="0" fontId="14" fillId="0" borderId="89" xfId="0" applyFont="1" applyBorder="1" applyAlignment="1">
      <alignment horizontal="right" vertical="center"/>
    </xf>
    <xf numFmtId="0" fontId="14" fillId="0" borderId="87" xfId="0" applyFont="1" applyBorder="1" applyAlignment="1">
      <alignment horizontal="right" vertical="center"/>
    </xf>
    <xf numFmtId="0" fontId="14" fillId="0" borderId="99" xfId="0" applyFont="1" applyBorder="1" applyAlignment="1">
      <alignment vertical="center"/>
    </xf>
    <xf numFmtId="0" fontId="14" fillId="0" borderId="85" xfId="0" applyFont="1" applyBorder="1" applyAlignment="1">
      <alignment vertical="center"/>
    </xf>
    <xf numFmtId="0" fontId="14" fillId="0" borderId="126" xfId="0" applyFont="1" applyBorder="1" applyAlignment="1">
      <alignment vertical="center"/>
    </xf>
    <xf numFmtId="0" fontId="33" fillId="0" borderId="59" xfId="0" applyFont="1" applyFill="1" applyBorder="1" applyAlignment="1" applyProtection="1">
      <alignment horizontal="centerContinuous" vertical="center"/>
    </xf>
    <xf numFmtId="0" fontId="14" fillId="0" borderId="189" xfId="0" applyFont="1" applyBorder="1" applyAlignment="1">
      <alignment horizontal="right" vertical="center"/>
    </xf>
    <xf numFmtId="0" fontId="14" fillId="0" borderId="195" xfId="0" applyFont="1" applyBorder="1" applyAlignment="1">
      <alignment horizontal="right" vertical="center"/>
    </xf>
    <xf numFmtId="0" fontId="14" fillId="0" borderId="196" xfId="0" applyFont="1" applyBorder="1" applyAlignment="1">
      <alignment horizontal="right" vertical="center"/>
    </xf>
    <xf numFmtId="0" fontId="14" fillId="0" borderId="197" xfId="0" applyFont="1" applyBorder="1" applyAlignment="1">
      <alignment horizontal="right" vertical="center"/>
    </xf>
    <xf numFmtId="0" fontId="14" fillId="0" borderId="175" xfId="0" applyFont="1" applyBorder="1" applyAlignment="1">
      <alignment horizontal="right" vertical="center"/>
    </xf>
    <xf numFmtId="0" fontId="14" fillId="0" borderId="198" xfId="0" applyFont="1" applyBorder="1" applyAlignment="1">
      <alignment horizontal="right" vertical="center"/>
    </xf>
    <xf numFmtId="0" fontId="17" fillId="0" borderId="9" xfId="0" applyFont="1" applyFill="1" applyBorder="1" applyAlignment="1" applyProtection="1">
      <alignment horizontal="left" vertical="center"/>
    </xf>
    <xf numFmtId="0" fontId="101" fillId="5" borderId="20" xfId="0" applyFont="1" applyFill="1" applyBorder="1" applyAlignment="1" applyProtection="1">
      <alignment horizontal="center" vertical="center" wrapText="1"/>
    </xf>
    <xf numFmtId="0" fontId="101" fillId="5" borderId="17" xfId="0" applyFont="1" applyFill="1" applyBorder="1" applyAlignment="1" applyProtection="1">
      <alignment horizontal="center" vertical="center" wrapText="1"/>
    </xf>
    <xf numFmtId="0" fontId="4" fillId="0" borderId="187" xfId="0" applyFont="1" applyFill="1" applyBorder="1" applyAlignment="1" applyProtection="1">
      <alignment horizontal="right" vertical="center" wrapText="1"/>
    </xf>
    <xf numFmtId="0" fontId="4" fillId="0" borderId="21" xfId="0" applyFont="1" applyFill="1" applyBorder="1" applyAlignment="1" applyProtection="1">
      <alignment horizontal="right" vertical="center" wrapText="1"/>
    </xf>
    <xf numFmtId="0" fontId="4" fillId="0" borderId="201" xfId="0" applyFont="1" applyFill="1" applyBorder="1" applyAlignment="1" applyProtection="1">
      <alignment horizontal="right" vertical="center" wrapText="1"/>
    </xf>
    <xf numFmtId="0" fontId="4" fillId="0" borderId="18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01" xfId="0" applyFont="1" applyFill="1" applyBorder="1" applyAlignment="1" applyProtection="1">
      <alignment horizontal="center" vertical="center" wrapText="1"/>
    </xf>
    <xf numFmtId="0" fontId="17" fillId="0" borderId="194" xfId="0" applyFont="1" applyFill="1" applyBorder="1" applyAlignment="1" applyProtection="1">
      <alignment horizontal="right" vertical="center"/>
    </xf>
    <xf numFmtId="0" fontId="14" fillId="0" borderId="202" xfId="0" applyFont="1" applyBorder="1" applyAlignment="1">
      <alignment vertical="center"/>
    </xf>
    <xf numFmtId="0" fontId="14" fillId="0" borderId="195" xfId="0" applyFont="1" applyBorder="1" applyAlignment="1">
      <alignment vertical="center"/>
    </xf>
    <xf numFmtId="0" fontId="14" fillId="0" borderId="196" xfId="0" applyFont="1" applyBorder="1" applyAlignment="1">
      <alignment vertical="center"/>
    </xf>
    <xf numFmtId="0" fontId="102" fillId="0" borderId="0" xfId="0" applyFont="1" applyAlignment="1">
      <alignment horizontal="left" vertical="center" indent="1"/>
    </xf>
    <xf numFmtId="0" fontId="1" fillId="0" borderId="0" xfId="0" applyFont="1" applyAlignment="1">
      <alignment horizontal="justify"/>
    </xf>
    <xf numFmtId="0" fontId="28" fillId="0" borderId="6" xfId="0" applyFont="1" applyFill="1" applyBorder="1" applyAlignment="1" applyProtection="1">
      <alignment horizontal="center" vertical="center"/>
    </xf>
    <xf numFmtId="165" fontId="28" fillId="0" borderId="12" xfId="0" applyNumberFormat="1" applyFont="1" applyFill="1" applyBorder="1" applyAlignment="1" applyProtection="1">
      <alignment vertical="center"/>
    </xf>
    <xf numFmtId="0" fontId="5" fillId="0" borderId="82" xfId="0" applyFont="1" applyFill="1" applyBorder="1" applyAlignment="1" applyProtection="1">
      <alignment vertical="center"/>
    </xf>
    <xf numFmtId="0" fontId="1" fillId="0" borderId="105" xfId="0" applyFont="1" applyBorder="1" applyAlignment="1" applyProtection="1">
      <alignment vertical="center"/>
    </xf>
    <xf numFmtId="0" fontId="5" fillId="0" borderId="105" xfId="0" applyFont="1" applyFill="1" applyBorder="1" applyAlignment="1" applyProtection="1">
      <alignment vertical="center"/>
    </xf>
    <xf numFmtId="0" fontId="1" fillId="0" borderId="105" xfId="0" applyFont="1" applyBorder="1" applyAlignment="1" applyProtection="1">
      <alignment horizontal="left" vertical="center"/>
    </xf>
    <xf numFmtId="0" fontId="7" fillId="0" borderId="105" xfId="0" applyFont="1" applyBorder="1" applyAlignment="1" applyProtection="1">
      <alignment horizontal="left" vertical="center"/>
    </xf>
    <xf numFmtId="0" fontId="6" fillId="0" borderId="105" xfId="0" applyFont="1" applyFill="1" applyBorder="1" applyAlignment="1" applyProtection="1">
      <alignment vertical="center"/>
    </xf>
    <xf numFmtId="0" fontId="39" fillId="0" borderId="105" xfId="0" applyFont="1" applyFill="1" applyBorder="1" applyAlignment="1" applyProtection="1">
      <alignment horizontal="right" vertical="center"/>
    </xf>
    <xf numFmtId="168" fontId="5" fillId="0" borderId="105" xfId="0" applyNumberFormat="1" applyFont="1" applyFill="1" applyBorder="1" applyAlignment="1" applyProtection="1">
      <alignment vertical="center"/>
    </xf>
    <xf numFmtId="165" fontId="6" fillId="0" borderId="106" xfId="0" applyNumberFormat="1" applyFont="1" applyFill="1" applyBorder="1" applyAlignment="1" applyProtection="1">
      <alignment vertical="center"/>
    </xf>
    <xf numFmtId="0" fontId="5" fillId="0" borderId="143" xfId="0" applyFont="1" applyFill="1" applyBorder="1" applyAlignment="1" applyProtection="1">
      <alignment vertical="center"/>
    </xf>
    <xf numFmtId="0" fontId="1" fillId="0" borderId="76" xfId="0" applyFont="1" applyBorder="1" applyAlignment="1" applyProtection="1">
      <alignment vertical="center"/>
    </xf>
    <xf numFmtId="0" fontId="5" fillId="0" borderId="76" xfId="0" applyFont="1" applyFill="1" applyBorder="1" applyAlignment="1" applyProtection="1">
      <alignment vertical="center"/>
    </xf>
    <xf numFmtId="0" fontId="1" fillId="0" borderId="76" xfId="0" applyFont="1" applyBorder="1" applyAlignment="1" applyProtection="1">
      <alignment horizontal="left" vertical="center"/>
    </xf>
    <xf numFmtId="0" fontId="7" fillId="0" borderId="76" xfId="0" applyFont="1" applyBorder="1" applyAlignment="1" applyProtection="1">
      <alignment horizontal="left" vertical="center"/>
    </xf>
    <xf numFmtId="0" fontId="6" fillId="0" borderId="76" xfId="0" applyFont="1" applyFill="1" applyBorder="1" applyAlignment="1" applyProtection="1">
      <alignment vertical="center"/>
    </xf>
    <xf numFmtId="0" fontId="28" fillId="0" borderId="76" xfId="0" applyFont="1" applyFill="1" applyBorder="1" applyAlignment="1" applyProtection="1">
      <alignment horizontal="center" vertical="center"/>
    </xf>
    <xf numFmtId="165" fontId="28" fillId="0" borderId="77" xfId="0" applyNumberFormat="1" applyFont="1" applyFill="1" applyBorder="1" applyAlignment="1" applyProtection="1">
      <alignment vertical="center"/>
    </xf>
    <xf numFmtId="9" fontId="79" fillId="0" borderId="64" xfId="0" applyNumberFormat="1" applyFont="1" applyFill="1" applyBorder="1" applyAlignment="1" applyProtection="1">
      <alignment horizontal="center" vertical="center"/>
    </xf>
    <xf numFmtId="0" fontId="39" fillId="0" borderId="59" xfId="0" applyFont="1" applyFill="1" applyBorder="1" applyAlignment="1" applyProtection="1">
      <alignment horizontal="right" vertical="center"/>
    </xf>
    <xf numFmtId="178" fontId="32" fillId="0" borderId="6" xfId="0" applyNumberFormat="1" applyFont="1" applyBorder="1" applyAlignment="1">
      <alignment horizontal="center" vertical="center"/>
    </xf>
    <xf numFmtId="178" fontId="32" fillId="0" borderId="0" xfId="0" applyNumberFormat="1" applyFont="1" applyBorder="1" applyAlignment="1" applyProtection="1">
      <alignment horizontal="center" vertical="center"/>
    </xf>
    <xf numFmtId="182" fontId="7" fillId="0" borderId="5" xfId="0" applyNumberFormat="1" applyFont="1" applyBorder="1"/>
    <xf numFmtId="0" fontId="7" fillId="0" borderId="51" xfId="0" applyFont="1" applyBorder="1"/>
    <xf numFmtId="0" fontId="18" fillId="0" borderId="0" xfId="0" applyFont="1" applyBorder="1" applyAlignment="1">
      <alignment horizontal="right" vertical="center"/>
    </xf>
    <xf numFmtId="0" fontId="5" fillId="3" borderId="153" xfId="0" applyFont="1" applyFill="1" applyBorder="1" applyAlignment="1" applyProtection="1">
      <alignment vertical="center"/>
    </xf>
    <xf numFmtId="0" fontId="95" fillId="0" borderId="5" xfId="0" applyFont="1" applyBorder="1"/>
    <xf numFmtId="165" fontId="0" fillId="0" borderId="0" xfId="0" applyNumberFormat="1"/>
    <xf numFmtId="0" fontId="18" fillId="0" borderId="51" xfId="0" applyFont="1" applyBorder="1" applyAlignment="1">
      <alignment vertical="center"/>
    </xf>
    <xf numFmtId="0" fontId="18" fillId="0" borderId="9" xfId="0" applyFont="1" applyBorder="1" applyAlignment="1">
      <alignment vertical="center"/>
    </xf>
    <xf numFmtId="0" fontId="17" fillId="0" borderId="9" xfId="0" applyFont="1" applyBorder="1" applyAlignment="1">
      <alignment vertical="center"/>
    </xf>
    <xf numFmtId="166" fontId="17" fillId="0" borderId="9" xfId="0" applyNumberFormat="1" applyFont="1" applyBorder="1" applyAlignment="1">
      <alignment vertical="center"/>
    </xf>
    <xf numFmtId="0" fontId="17" fillId="0" borderId="71" xfId="0" applyFont="1" applyBorder="1" applyAlignment="1">
      <alignment vertical="center"/>
    </xf>
    <xf numFmtId="0" fontId="18" fillId="0" borderId="11" xfId="0" applyFont="1" applyBorder="1" applyAlignment="1">
      <alignment horizontal="right" vertical="center"/>
    </xf>
    <xf numFmtId="0" fontId="18" fillId="0" borderId="7" xfId="0" applyFont="1" applyBorder="1" applyAlignment="1">
      <alignment horizontal="right" vertical="center"/>
    </xf>
    <xf numFmtId="0" fontId="7" fillId="0" borderId="7" xfId="0" applyFont="1" applyBorder="1" applyAlignment="1">
      <alignment horizontal="right" vertical="center"/>
    </xf>
    <xf numFmtId="173" fontId="1" fillId="0" borderId="112" xfId="1" applyNumberFormat="1" applyFont="1" applyFill="1" applyBorder="1" applyAlignment="1">
      <alignment vertical="center"/>
    </xf>
    <xf numFmtId="0" fontId="0" fillId="0" borderId="2" xfId="0" applyBorder="1"/>
    <xf numFmtId="0" fontId="7" fillId="0" borderId="6" xfId="0" applyFont="1" applyBorder="1" applyAlignment="1">
      <alignment horizontal="right"/>
    </xf>
    <xf numFmtId="0" fontId="7" fillId="0" borderId="145" xfId="0" applyFont="1" applyBorder="1" applyAlignment="1">
      <alignment horizontal="right" vertical="center"/>
    </xf>
    <xf numFmtId="0" fontId="24" fillId="0" borderId="52" xfId="0" applyFont="1" applyBorder="1" applyAlignment="1">
      <alignment horizontal="right" vertical="center"/>
    </xf>
    <xf numFmtId="0" fontId="14" fillId="0" borderId="54" xfId="0" applyFont="1" applyBorder="1" applyAlignment="1">
      <alignment vertical="center"/>
    </xf>
    <xf numFmtId="175" fontId="17" fillId="1" borderId="31" xfId="0" applyNumberFormat="1" applyFont="1" applyFill="1" applyBorder="1" applyAlignment="1" applyProtection="1">
      <alignment horizontal="right" vertical="center"/>
    </xf>
    <xf numFmtId="0" fontId="17" fillId="0" borderId="85" xfId="0" applyFont="1" applyBorder="1" applyAlignment="1" applyProtection="1">
      <alignment horizontal="left" vertical="center"/>
    </xf>
    <xf numFmtId="49" fontId="28" fillId="3" borderId="16" xfId="0" applyNumberFormat="1" applyFont="1" applyFill="1" applyBorder="1" applyAlignment="1" applyProtection="1">
      <alignment horizontal="center" vertical="center"/>
      <protection locked="0"/>
    </xf>
    <xf numFmtId="0" fontId="0" fillId="0" borderId="14" xfId="0" applyBorder="1"/>
    <xf numFmtId="175" fontId="16" fillId="3" borderId="148" xfId="0" applyNumberFormat="1" applyFont="1" applyFill="1" applyBorder="1" applyAlignment="1" applyProtection="1">
      <alignment horizontal="center" vertical="center"/>
      <protection locked="0"/>
    </xf>
    <xf numFmtId="0" fontId="105" fillId="0" borderId="0" xfId="0" applyFont="1" applyAlignment="1">
      <alignment horizontal="justify" vertical="center"/>
    </xf>
    <xf numFmtId="0" fontId="106" fillId="0" borderId="0" xfId="0" applyFont="1" applyAlignment="1">
      <alignment horizontal="left" vertical="center" indent="1"/>
    </xf>
    <xf numFmtId="49" fontId="18" fillId="3" borderId="79"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horizontal="left" vertical="center"/>
      <protection locked="0"/>
    </xf>
    <xf numFmtId="49" fontId="14" fillId="0" borderId="16" xfId="0" applyNumberFormat="1" applyFont="1" applyBorder="1" applyAlignment="1" applyProtection="1">
      <alignment horizontal="left" vertical="center"/>
      <protection locked="0"/>
    </xf>
    <xf numFmtId="0" fontId="34" fillId="0" borderId="0" xfId="0" applyFont="1" applyBorder="1" applyAlignment="1" applyProtection="1">
      <alignment horizontal="center" vertical="center"/>
    </xf>
    <xf numFmtId="0" fontId="4" fillId="0" borderId="21" xfId="0" applyFont="1" applyBorder="1" applyAlignment="1" applyProtection="1">
      <alignment horizontal="right" vertical="center" wrapText="1"/>
    </xf>
    <xf numFmtId="0" fontId="7" fillId="5" borderId="136" xfId="0" applyFont="1" applyFill="1" applyBorder="1" applyAlignment="1" applyProtection="1">
      <alignment horizontal="center" vertical="top" wrapText="1"/>
    </xf>
    <xf numFmtId="0" fontId="14" fillId="0" borderId="6" xfId="0" applyFont="1" applyBorder="1" applyAlignment="1" applyProtection="1">
      <alignment vertical="center"/>
    </xf>
    <xf numFmtId="0" fontId="17" fillId="0" borderId="0" xfId="0" applyFont="1" applyBorder="1" applyAlignment="1" applyProtection="1">
      <alignment horizontal="right" vertical="center"/>
    </xf>
    <xf numFmtId="1" fontId="99" fillId="0" borderId="6" xfId="0" applyNumberFormat="1" applyFont="1" applyBorder="1" applyAlignment="1">
      <alignment horizontal="left" vertical="center"/>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7" fillId="0" borderId="26" xfId="0" applyFont="1" applyBorder="1" applyAlignment="1">
      <alignment horizontal="right" vertical="center"/>
    </xf>
    <xf numFmtId="0" fontId="21" fillId="3" borderId="152"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33" fillId="0" borderId="60"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59" xfId="0" applyFont="1" applyBorder="1" applyAlignment="1">
      <alignment horizontal="center" vertical="center"/>
    </xf>
    <xf numFmtId="0" fontId="0" fillId="0" borderId="0" xfId="0" applyBorder="1" applyAlignment="1">
      <alignment vertical="top" wrapText="1"/>
    </xf>
    <xf numFmtId="0" fontId="26" fillId="0" borderId="81" xfId="0" applyFont="1" applyFill="1" applyBorder="1" applyAlignment="1" applyProtection="1">
      <alignment horizontal="center" vertical="center"/>
    </xf>
    <xf numFmtId="165" fontId="17" fillId="9" borderId="135" xfId="0" applyNumberFormat="1" applyFont="1" applyFill="1" applyBorder="1" applyAlignment="1" applyProtection="1">
      <alignment horizontal="right" vertical="center"/>
    </xf>
    <xf numFmtId="0" fontId="33" fillId="0" borderId="59" xfId="0" applyFont="1" applyBorder="1" applyAlignment="1">
      <alignment horizontal="right" vertical="center"/>
    </xf>
    <xf numFmtId="173" fontId="0" fillId="0" borderId="0" xfId="0" applyNumberFormat="1"/>
    <xf numFmtId="0" fontId="0" fillId="0" borderId="8" xfId="0" applyBorder="1"/>
    <xf numFmtId="0" fontId="0" fillId="0" borderId="3" xfId="0" applyBorder="1"/>
    <xf numFmtId="0" fontId="24" fillId="0" borderId="24" xfId="0" applyFont="1" applyBorder="1" applyAlignment="1">
      <alignment horizontal="left" vertical="center"/>
    </xf>
    <xf numFmtId="0" fontId="7" fillId="0" borderId="24" xfId="0" applyFont="1" applyBorder="1" applyAlignment="1">
      <alignment horizontal="right" vertical="center"/>
    </xf>
    <xf numFmtId="0" fontId="7" fillId="0" borderId="111" xfId="0" applyFont="1" applyBorder="1" applyAlignment="1">
      <alignment horizontal="right" vertical="center"/>
    </xf>
    <xf numFmtId="0" fontId="1" fillId="0" borderId="0" xfId="0" applyFont="1" applyBorder="1" applyAlignment="1">
      <alignment vertical="center"/>
    </xf>
    <xf numFmtId="165" fontId="1" fillId="0" borderId="4" xfId="0" applyNumberFormat="1" applyFont="1" applyBorder="1" applyAlignment="1">
      <alignment vertical="center"/>
    </xf>
    <xf numFmtId="0" fontId="7" fillId="0" borderId="26" xfId="0" applyFont="1" applyBorder="1" applyAlignment="1">
      <alignment horizontal="left" vertical="center"/>
    </xf>
    <xf numFmtId="0" fontId="1" fillId="0" borderId="26" xfId="0" applyFont="1" applyBorder="1" applyAlignment="1">
      <alignment vertical="center"/>
    </xf>
    <xf numFmtId="165" fontId="1" fillId="0" borderId="27" xfId="0" applyNumberFormat="1" applyFont="1" applyBorder="1" applyAlignment="1">
      <alignmen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165" fontId="7" fillId="0" borderId="28" xfId="0" applyNumberFormat="1" applyFont="1" applyBorder="1" applyAlignment="1">
      <alignment horizontal="center" vertical="center" wrapText="1"/>
    </xf>
    <xf numFmtId="0" fontId="21" fillId="0" borderId="26" xfId="0" applyFont="1" applyBorder="1" applyAlignment="1" applyProtection="1">
      <alignment vertical="center"/>
      <protection locked="0"/>
    </xf>
    <xf numFmtId="0" fontId="21" fillId="0" borderId="6" xfId="0" applyFont="1" applyBorder="1" applyAlignment="1" applyProtection="1">
      <alignment vertical="center"/>
      <protection locked="0"/>
    </xf>
    <xf numFmtId="0" fontId="1" fillId="0" borderId="207" xfId="0" applyFont="1" applyBorder="1"/>
    <xf numFmtId="0" fontId="7" fillId="0" borderId="148" xfId="0" applyFont="1" applyBorder="1" applyAlignment="1">
      <alignment horizontal="right" vertical="center"/>
    </xf>
    <xf numFmtId="0" fontId="19" fillId="0" borderId="3" xfId="0" applyFont="1" applyBorder="1"/>
    <xf numFmtId="0" fontId="63" fillId="0" borderId="0" xfId="0" applyFont="1" applyAlignment="1">
      <alignment vertical="center" wrapText="1"/>
    </xf>
    <xf numFmtId="165" fontId="17" fillId="3" borderId="16" xfId="0" applyNumberFormat="1" applyFont="1" applyFill="1" applyBorder="1" applyAlignment="1" applyProtection="1">
      <alignment horizontal="right" vertical="center"/>
      <protection locked="0"/>
    </xf>
    <xf numFmtId="165" fontId="17" fillId="3" borderId="137" xfId="0" applyNumberFormat="1" applyFont="1" applyFill="1" applyBorder="1" applyAlignment="1" applyProtection="1">
      <alignment horizontal="right" vertical="center"/>
      <protection locked="0"/>
    </xf>
    <xf numFmtId="184" fontId="32" fillId="0" borderId="6" xfId="0" applyNumberFormat="1" applyFont="1" applyBorder="1" applyAlignment="1">
      <alignment horizontal="left" vertical="center"/>
    </xf>
    <xf numFmtId="184" fontId="41" fillId="0" borderId="0" xfId="0" applyNumberFormat="1" applyFont="1" applyBorder="1" applyAlignment="1">
      <alignment horizontal="left" vertical="center"/>
    </xf>
    <xf numFmtId="49" fontId="18" fillId="3" borderId="16" xfId="0" applyNumberFormat="1" applyFont="1" applyFill="1" applyBorder="1" applyAlignment="1" applyProtection="1">
      <alignment horizontal="left" vertical="center"/>
      <protection locked="0"/>
    </xf>
    <xf numFmtId="0" fontId="107" fillId="0" borderId="0" xfId="0" applyFont="1" applyAlignment="1">
      <alignment vertical="center" wrapText="1"/>
    </xf>
    <xf numFmtId="49" fontId="18" fillId="3" borderId="39" xfId="0" applyNumberFormat="1" applyFont="1" applyFill="1" applyBorder="1" applyAlignment="1" applyProtection="1">
      <alignment horizontal="center" vertical="center"/>
      <protection locked="0"/>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14" fillId="0" borderId="189" xfId="0" applyFont="1" applyBorder="1" applyAlignment="1">
      <alignment vertical="center"/>
    </xf>
    <xf numFmtId="0" fontId="14" fillId="0" borderId="197" xfId="0" applyFont="1" applyBorder="1" applyAlignment="1">
      <alignment vertical="center"/>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7" fillId="0" borderId="26" xfId="0" applyFont="1" applyBorder="1" applyAlignment="1">
      <alignment horizontal="right" vertical="center"/>
    </xf>
    <xf numFmtId="0" fontId="21" fillId="3" borderId="119" xfId="0" applyFont="1" applyFill="1" applyBorder="1" applyAlignment="1" applyProtection="1">
      <alignment vertical="center"/>
      <protection locked="0"/>
    </xf>
    <xf numFmtId="0" fontId="21" fillId="3" borderId="208"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14" fontId="21" fillId="3" borderId="58" xfId="0" applyNumberFormat="1" applyFont="1" applyFill="1" applyBorder="1" applyAlignment="1" applyProtection="1">
      <alignment vertical="center"/>
      <protection locked="0"/>
    </xf>
    <xf numFmtId="165" fontId="17" fillId="3" borderId="35" xfId="0" applyNumberFormat="1" applyFont="1" applyFill="1" applyBorder="1" applyAlignment="1" applyProtection="1">
      <alignment horizontal="right" vertical="center"/>
      <protection locked="0"/>
    </xf>
    <xf numFmtId="0" fontId="75" fillId="5" borderId="161" xfId="0" applyFont="1" applyFill="1" applyBorder="1" applyAlignment="1" applyProtection="1">
      <alignment horizontal="left" vertical="top"/>
    </xf>
    <xf numFmtId="165" fontId="17" fillId="9" borderId="13" xfId="0" applyNumberFormat="1" applyFont="1" applyFill="1" applyBorder="1" applyAlignment="1" applyProtection="1">
      <alignment horizontal="right" vertical="center"/>
    </xf>
    <xf numFmtId="165" fontId="17" fillId="0" borderId="102" xfId="0" applyNumberFormat="1" applyFont="1" applyFill="1" applyBorder="1" applyAlignment="1" applyProtection="1">
      <alignment horizontal="right" vertical="center"/>
    </xf>
    <xf numFmtId="0" fontId="7" fillId="0" borderId="0" xfId="0" applyFont="1" applyBorder="1" applyAlignment="1">
      <alignment horizontal="center"/>
    </xf>
    <xf numFmtId="0" fontId="7" fillId="0" borderId="174" xfId="0" applyFont="1" applyBorder="1" applyAlignment="1">
      <alignment horizontal="center"/>
    </xf>
    <xf numFmtId="0" fontId="18" fillId="0" borderId="16" xfId="0" applyFont="1" applyBorder="1" applyAlignment="1">
      <alignment horizontal="centerContinuous" vertical="center"/>
    </xf>
    <xf numFmtId="2" fontId="21" fillId="3" borderId="119" xfId="0" applyNumberFormat="1" applyFont="1" applyFill="1" applyBorder="1" applyAlignment="1" applyProtection="1">
      <alignment vertical="center"/>
      <protection locked="0"/>
    </xf>
    <xf numFmtId="0" fontId="0" fillId="10" borderId="16" xfId="0" applyFill="1" applyBorder="1"/>
    <xf numFmtId="0" fontId="16" fillId="0" borderId="0" xfId="0" applyFont="1" applyBorder="1" applyAlignment="1">
      <alignment horizontal="right" vertical="center"/>
    </xf>
    <xf numFmtId="0" fontId="21" fillId="3" borderId="29" xfId="0" applyNumberFormat="1" applyFont="1" applyFill="1" applyBorder="1" applyAlignment="1" applyProtection="1">
      <alignment horizontal="center" vertical="center"/>
      <protection locked="0"/>
    </xf>
    <xf numFmtId="0" fontId="21" fillId="3" borderId="32" xfId="0" applyNumberFormat="1" applyFont="1" applyFill="1" applyBorder="1" applyAlignment="1" applyProtection="1">
      <alignment horizontal="center" vertical="center"/>
      <protection locked="0"/>
    </xf>
    <xf numFmtId="0" fontId="21" fillId="3" borderId="19" xfId="0" applyNumberFormat="1" applyFont="1" applyFill="1" applyBorder="1" applyAlignment="1" applyProtection="1">
      <alignment horizontal="center" vertical="center"/>
      <protection locked="0"/>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left" vertical="center"/>
    </xf>
    <xf numFmtId="0" fontId="0" fillId="0" borderId="0" xfId="0" applyAlignment="1">
      <alignment readingOrder="1"/>
    </xf>
    <xf numFmtId="0" fontId="0" fillId="0" borderId="0" xfId="0" applyAlignment="1">
      <alignment wrapText="1"/>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49" fontId="21" fillId="3" borderId="35" xfId="0" applyNumberFormat="1" applyFont="1" applyFill="1" applyBorder="1" applyAlignment="1" applyProtection="1">
      <alignment vertical="center"/>
      <protection locked="0"/>
    </xf>
    <xf numFmtId="0" fontId="0" fillId="0" borderId="10" xfId="0" applyBorder="1"/>
    <xf numFmtId="0" fontId="0" fillId="0" borderId="12" xfId="0" applyBorder="1"/>
    <xf numFmtId="0" fontId="0" fillId="0" borderId="1" xfId="0" applyBorder="1"/>
    <xf numFmtId="0" fontId="7" fillId="0" borderId="5" xfId="0" applyFont="1" applyBorder="1" applyAlignment="1">
      <alignment horizontal="right" vertical="center"/>
    </xf>
    <xf numFmtId="2" fontId="1" fillId="0" borderId="160" xfId="0" applyNumberFormat="1" applyFont="1" applyBorder="1"/>
    <xf numFmtId="2" fontId="1" fillId="0" borderId="203" xfId="0" applyNumberFormat="1" applyFont="1" applyBorder="1"/>
    <xf numFmtId="0" fontId="1" fillId="10" borderId="202" xfId="0" applyFont="1" applyFill="1" applyBorder="1" applyAlignment="1">
      <alignment wrapText="1"/>
    </xf>
    <xf numFmtId="185" fontId="1" fillId="10" borderId="160" xfId="0" quotePrefix="1" applyNumberFormat="1" applyFont="1" applyFill="1" applyBorder="1"/>
    <xf numFmtId="49" fontId="1" fillId="10" borderId="160" xfId="0" quotePrefix="1" applyNumberFormat="1" applyFont="1" applyFill="1" applyBorder="1"/>
    <xf numFmtId="49" fontId="1" fillId="10" borderId="160" xfId="0" applyNumberFormat="1" applyFont="1" applyFill="1" applyBorder="1"/>
    <xf numFmtId="185" fontId="1" fillId="10" borderId="160" xfId="0" quotePrefix="1" applyNumberFormat="1" applyFont="1" applyFill="1" applyBorder="1" applyAlignment="1">
      <alignment horizontal="center"/>
    </xf>
    <xf numFmtId="49" fontId="1" fillId="10" borderId="160" xfId="0" applyNumberFormat="1" applyFont="1" applyFill="1" applyBorder="1" applyAlignment="1">
      <alignment horizontal="center"/>
    </xf>
    <xf numFmtId="0" fontId="0" fillId="10" borderId="195" xfId="0" applyFill="1" applyBorder="1"/>
    <xf numFmtId="185" fontId="1" fillId="10" borderId="203" xfId="0" quotePrefix="1" applyNumberFormat="1" applyFont="1" applyFill="1" applyBorder="1"/>
    <xf numFmtId="49" fontId="1" fillId="10" borderId="203" xfId="0" quotePrefix="1" applyNumberFormat="1" applyFont="1" applyFill="1" applyBorder="1"/>
    <xf numFmtId="49" fontId="1" fillId="10" borderId="203" xfId="0" applyNumberFormat="1" applyFont="1" applyFill="1" applyBorder="1"/>
    <xf numFmtId="49" fontId="1" fillId="10" borderId="203" xfId="0" applyNumberFormat="1" applyFont="1" applyFill="1" applyBorder="1" applyAlignment="1">
      <alignment horizontal="center"/>
    </xf>
    <xf numFmtId="185" fontId="1" fillId="10" borderId="203" xfId="0" quotePrefix="1" applyNumberFormat="1" applyFont="1" applyFill="1" applyBorder="1" applyAlignment="1">
      <alignment horizontal="center"/>
    </xf>
    <xf numFmtId="49" fontId="0" fillId="10" borderId="203" xfId="0" applyNumberFormat="1" applyFill="1" applyBorder="1"/>
    <xf numFmtId="49" fontId="7" fillId="10" borderId="203" xfId="0" applyNumberFormat="1" applyFont="1" applyFill="1" applyBorder="1" applyAlignment="1">
      <alignment horizontal="center"/>
    </xf>
    <xf numFmtId="49" fontId="7" fillId="10" borderId="203" xfId="0" applyNumberFormat="1" applyFont="1" applyFill="1" applyBorder="1"/>
    <xf numFmtId="49" fontId="1" fillId="10" borderId="203" xfId="0" quotePrefix="1" applyNumberFormat="1" applyFont="1" applyFill="1" applyBorder="1" applyAlignment="1">
      <alignment horizontal="center"/>
    </xf>
    <xf numFmtId="0" fontId="21" fillId="10" borderId="198" xfId="0" applyNumberFormat="1" applyFont="1" applyFill="1" applyBorder="1" applyAlignment="1" applyProtection="1">
      <alignment horizontal="center" vertical="center"/>
      <protection locked="0"/>
    </xf>
    <xf numFmtId="185" fontId="1" fillId="10" borderId="209" xfId="0" quotePrefix="1" applyNumberFormat="1" applyFont="1" applyFill="1" applyBorder="1"/>
    <xf numFmtId="49" fontId="21" fillId="10" borderId="209" xfId="0" applyNumberFormat="1" applyFont="1" applyFill="1" applyBorder="1" applyAlignment="1" applyProtection="1">
      <alignment vertical="center"/>
      <protection locked="0"/>
    </xf>
    <xf numFmtId="185" fontId="1" fillId="10" borderId="209" xfId="0" quotePrefix="1" applyNumberFormat="1" applyFont="1" applyFill="1" applyBorder="1" applyAlignment="1">
      <alignment horizontal="center"/>
    </xf>
    <xf numFmtId="49" fontId="21" fillId="10" borderId="209" xfId="0" applyNumberFormat="1" applyFont="1" applyFill="1" applyBorder="1" applyAlignment="1" applyProtection="1">
      <alignment vertical="center"/>
    </xf>
    <xf numFmtId="2" fontId="1" fillId="0" borderId="209" xfId="0" applyNumberFormat="1" applyFont="1" applyBorder="1"/>
    <xf numFmtId="15" fontId="21" fillId="3" borderId="52" xfId="0" applyNumberFormat="1" applyFont="1" applyFill="1" applyBorder="1" applyAlignment="1" applyProtection="1">
      <alignment vertical="center"/>
      <protection locked="0"/>
    </xf>
    <xf numFmtId="15" fontId="21" fillId="3" borderId="44" xfId="0" applyNumberFormat="1" applyFont="1" applyFill="1" applyBorder="1" applyAlignment="1" applyProtection="1">
      <alignment vertical="center"/>
      <protection locked="0"/>
    </xf>
    <xf numFmtId="15" fontId="21" fillId="3" borderId="53" xfId="0" applyNumberFormat="1" applyFont="1" applyFill="1" applyBorder="1" applyAlignment="1" applyProtection="1">
      <alignment vertical="center"/>
      <protection locked="0"/>
    </xf>
    <xf numFmtId="165" fontId="4" fillId="0" borderId="0" xfId="0" applyNumberFormat="1" applyFont="1" applyBorder="1" applyAlignment="1">
      <alignment vertical="center"/>
    </xf>
    <xf numFmtId="165" fontId="4" fillId="0" borderId="6" xfId="0" applyNumberFormat="1" applyFont="1" applyBorder="1" applyAlignment="1">
      <alignmen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0" fillId="0" borderId="9" xfId="0" applyBorder="1"/>
    <xf numFmtId="0" fontId="0" fillId="0" borderId="71" xfId="0" applyBorder="1"/>
    <xf numFmtId="0" fontId="0" fillId="0" borderId="24" xfId="0" applyBorder="1"/>
    <xf numFmtId="165" fontId="27" fillId="0" borderId="6" xfId="1" applyNumberFormat="1" applyFont="1" applyFill="1" applyBorder="1" applyAlignment="1">
      <alignment vertical="center"/>
    </xf>
    <xf numFmtId="0" fontId="18" fillId="0" borderId="2" xfId="0" applyFont="1" applyBorder="1" applyAlignment="1">
      <alignment vertical="center"/>
    </xf>
    <xf numFmtId="49" fontId="21" fillId="3" borderId="30" xfId="0" applyNumberFormat="1" applyFont="1" applyFill="1" applyBorder="1" applyAlignment="1" applyProtection="1">
      <alignment vertical="center"/>
      <protection locked="0"/>
    </xf>
    <xf numFmtId="49" fontId="21" fillId="3" borderId="39" xfId="0" applyNumberFormat="1" applyFont="1" applyFill="1" applyBorder="1" applyAlignment="1" applyProtection="1">
      <alignment vertical="center"/>
      <protection locked="0"/>
    </xf>
    <xf numFmtId="49" fontId="21" fillId="3" borderId="26" xfId="0" applyNumberFormat="1" applyFont="1" applyFill="1" applyBorder="1" applyAlignment="1" applyProtection="1">
      <alignment vertical="center"/>
      <protection locked="0"/>
    </xf>
    <xf numFmtId="49" fontId="21" fillId="3" borderId="52" xfId="0" applyNumberFormat="1" applyFont="1" applyFill="1" applyBorder="1" applyAlignment="1" applyProtection="1">
      <alignment vertical="center"/>
      <protection locked="0"/>
    </xf>
    <xf numFmtId="49" fontId="21" fillId="3" borderId="33" xfId="0" applyNumberFormat="1" applyFont="1" applyFill="1" applyBorder="1" applyAlignment="1" applyProtection="1">
      <alignment vertical="center"/>
      <protection locked="0"/>
    </xf>
    <xf numFmtId="49" fontId="21" fillId="3" borderId="40" xfId="0" applyNumberFormat="1" applyFont="1" applyFill="1" applyBorder="1" applyAlignment="1" applyProtection="1">
      <alignment vertical="center"/>
      <protection locked="0"/>
    </xf>
    <xf numFmtId="49" fontId="21" fillId="3" borderId="37" xfId="0" applyNumberFormat="1" applyFont="1" applyFill="1" applyBorder="1" applyAlignment="1" applyProtection="1">
      <alignment vertical="center"/>
      <protection locked="0"/>
    </xf>
    <xf numFmtId="49" fontId="21" fillId="3" borderId="44" xfId="0" applyNumberFormat="1" applyFont="1" applyFill="1" applyBorder="1" applyAlignment="1" applyProtection="1">
      <alignment vertical="center"/>
      <protection locked="0"/>
    </xf>
    <xf numFmtId="49" fontId="21" fillId="3" borderId="41" xfId="0" applyNumberFormat="1" applyFont="1" applyFill="1" applyBorder="1" applyAlignment="1" applyProtection="1">
      <alignment vertical="center"/>
      <protection locked="0"/>
    </xf>
    <xf numFmtId="49" fontId="21" fillId="3" borderId="9" xfId="0" applyNumberFormat="1" applyFont="1" applyFill="1" applyBorder="1" applyAlignment="1" applyProtection="1">
      <alignment vertical="center"/>
      <protection locked="0"/>
    </xf>
    <xf numFmtId="49" fontId="21" fillId="3" borderId="53" xfId="0" applyNumberFormat="1" applyFont="1" applyFill="1" applyBorder="1" applyAlignment="1" applyProtection="1">
      <alignment vertical="center"/>
      <protection locked="0"/>
    </xf>
    <xf numFmtId="3" fontId="21" fillId="3" borderId="30" xfId="0" applyNumberFormat="1" applyFont="1" applyFill="1" applyBorder="1" applyAlignment="1" applyProtection="1">
      <alignment vertical="center"/>
      <protection locked="0"/>
    </xf>
    <xf numFmtId="3" fontId="21" fillId="3" borderId="33" xfId="0" applyNumberFormat="1" applyFont="1" applyFill="1" applyBorder="1" applyAlignment="1" applyProtection="1">
      <alignment vertical="center"/>
      <protection locked="0"/>
    </xf>
    <xf numFmtId="3" fontId="21" fillId="3" borderId="35" xfId="0" applyNumberFormat="1" applyFont="1" applyFill="1" applyBorder="1" applyAlignment="1" applyProtection="1">
      <alignment vertical="center"/>
      <protection locked="0"/>
    </xf>
    <xf numFmtId="0" fontId="0" fillId="0" borderId="136" xfId="0" applyBorder="1"/>
    <xf numFmtId="0" fontId="0" fillId="0" borderId="122" xfId="0" applyBorder="1"/>
    <xf numFmtId="0" fontId="88" fillId="0" borderId="194" xfId="0" applyFont="1" applyBorder="1"/>
    <xf numFmtId="164" fontId="21" fillId="3" borderId="30" xfId="0" applyNumberFormat="1" applyFont="1" applyFill="1" applyBorder="1" applyAlignment="1" applyProtection="1">
      <alignment vertical="center"/>
      <protection locked="0"/>
    </xf>
    <xf numFmtId="164" fontId="21" fillId="3" borderId="33" xfId="0" applyNumberFormat="1" applyFont="1" applyFill="1" applyBorder="1" applyAlignment="1" applyProtection="1">
      <alignment vertical="center"/>
      <protection locked="0"/>
    </xf>
    <xf numFmtId="164" fontId="21" fillId="3" borderId="35" xfId="0" applyNumberFormat="1" applyFont="1" applyFill="1" applyBorder="1" applyAlignment="1" applyProtection="1">
      <alignment vertical="center"/>
      <protection locked="0"/>
    </xf>
    <xf numFmtId="0" fontId="7" fillId="0" borderId="30" xfId="0" applyFont="1" applyBorder="1" applyAlignment="1">
      <alignment horizontal="center" vertical="center"/>
    </xf>
    <xf numFmtId="0" fontId="7" fillId="0" borderId="35" xfId="0" applyFont="1" applyBorder="1" applyAlignment="1">
      <alignment horizontal="center" vertical="center"/>
    </xf>
    <xf numFmtId="0" fontId="18" fillId="0" borderId="16" xfId="0" applyFont="1" applyBorder="1" applyAlignment="1">
      <alignment horizontal="center" vertical="center" wrapText="1"/>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6" xfId="0" applyFont="1" applyFill="1" applyBorder="1" applyAlignment="1" applyProtection="1">
      <alignment vertical="center"/>
      <protection locked="0"/>
    </xf>
    <xf numFmtId="0" fontId="21" fillId="3" borderId="151" xfId="0" applyFont="1" applyFill="1" applyBorder="1" applyAlignment="1" applyProtection="1">
      <alignment vertical="center"/>
      <protection locked="0"/>
    </xf>
    <xf numFmtId="165" fontId="4" fillId="0" borderId="3" xfId="0" applyNumberFormat="1" applyFont="1" applyBorder="1" applyAlignment="1">
      <alignment vertical="center"/>
    </xf>
    <xf numFmtId="0" fontId="14" fillId="0" borderId="6" xfId="0" applyNumberFormat="1" applyFont="1" applyBorder="1" applyAlignment="1">
      <alignment vertical="center"/>
    </xf>
    <xf numFmtId="165" fontId="4" fillId="0" borderId="12" xfId="0" applyNumberFormat="1" applyFont="1" applyBorder="1" applyAlignment="1">
      <alignment vertical="center"/>
    </xf>
    <xf numFmtId="0" fontId="112" fillId="0" borderId="24" xfId="0" applyFont="1" applyBorder="1" applyAlignment="1">
      <alignment horizontal="center" vertical="center"/>
    </xf>
    <xf numFmtId="0" fontId="7" fillId="11" borderId="38" xfId="0" applyFont="1" applyFill="1" applyBorder="1" applyAlignment="1">
      <alignment horizontal="centerContinuous"/>
    </xf>
    <xf numFmtId="0" fontId="7" fillId="11" borderId="51" xfId="0" applyFont="1" applyFill="1" applyBorder="1" applyAlignment="1">
      <alignment horizontal="center"/>
    </xf>
    <xf numFmtId="0" fontId="1" fillId="11" borderId="61" xfId="0" applyFont="1" applyFill="1" applyBorder="1"/>
    <xf numFmtId="0" fontId="1" fillId="11" borderId="1" xfId="0" applyFont="1" applyFill="1" applyBorder="1"/>
    <xf numFmtId="0" fontId="7" fillId="11" borderId="1" xfId="0" applyFont="1" applyFill="1" applyBorder="1"/>
    <xf numFmtId="0" fontId="1" fillId="11" borderId="163" xfId="0" applyFont="1" applyFill="1" applyBorder="1" applyAlignment="1">
      <alignment horizontal="centerContinuous"/>
    </xf>
    <xf numFmtId="0" fontId="1" fillId="11" borderId="164" xfId="0" applyFont="1" applyFill="1" applyBorder="1" applyAlignment="1">
      <alignment horizontal="centerContinuous"/>
    </xf>
    <xf numFmtId="0" fontId="1" fillId="11" borderId="95" xfId="0" applyFont="1" applyFill="1" applyBorder="1"/>
    <xf numFmtId="0" fontId="1" fillId="11" borderId="5" xfId="0" applyFont="1" applyFill="1" applyBorder="1"/>
    <xf numFmtId="0" fontId="1" fillId="11" borderId="6" xfId="0" applyFont="1" applyFill="1" applyBorder="1"/>
    <xf numFmtId="0" fontId="1" fillId="11" borderId="140" xfId="0" applyFont="1" applyFill="1" applyBorder="1"/>
    <xf numFmtId="181" fontId="1" fillId="11" borderId="6" xfId="0" applyNumberFormat="1" applyFont="1" applyFill="1" applyBorder="1"/>
    <xf numFmtId="0" fontId="1" fillId="11" borderId="6" xfId="0" applyFont="1" applyFill="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11" borderId="6" xfId="0" applyFont="1" applyFill="1" applyBorder="1"/>
    <xf numFmtId="0" fontId="18" fillId="0" borderId="8" xfId="0" applyFont="1" applyBorder="1" applyAlignment="1">
      <alignment horizontal="left" vertical="center"/>
    </xf>
    <xf numFmtId="0" fontId="0" fillId="0" borderId="75" xfId="0" applyBorder="1"/>
    <xf numFmtId="0" fontId="7" fillId="0" borderId="118" xfId="0" applyFont="1" applyBorder="1" applyAlignment="1">
      <alignment horizontal="right" vertical="center"/>
    </xf>
    <xf numFmtId="0" fontId="113" fillId="0" borderId="24" xfId="0" applyFont="1" applyBorder="1" applyAlignment="1">
      <alignment horizontal="center" vertical="center"/>
    </xf>
    <xf numFmtId="166" fontId="4" fillId="0" borderId="10" xfId="0" applyNumberFormat="1" applyFont="1" applyFill="1" applyBorder="1" applyAlignment="1" applyProtection="1">
      <alignment vertical="center"/>
    </xf>
    <xf numFmtId="166" fontId="64" fillId="0" borderId="4" xfId="13" applyNumberFormat="1" applyFont="1" applyFill="1" applyBorder="1" applyAlignment="1" applyProtection="1">
      <alignment vertical="center"/>
    </xf>
    <xf numFmtId="0" fontId="0" fillId="0" borderId="72" xfId="0" applyBorder="1"/>
    <xf numFmtId="165" fontId="1" fillId="0" borderId="13" xfId="1" applyFont="1" applyFill="1" applyBorder="1" applyAlignment="1">
      <alignment vertical="center"/>
    </xf>
    <xf numFmtId="166" fontId="4" fillId="0" borderId="3" xfId="0" applyNumberFormat="1" applyFont="1" applyFill="1" applyBorder="1" applyAlignment="1" applyProtection="1">
      <alignment vertical="center"/>
    </xf>
    <xf numFmtId="0" fontId="7" fillId="0" borderId="39" xfId="0" applyFont="1" applyBorder="1" applyAlignment="1">
      <alignment horizontal="centerContinuous"/>
    </xf>
    <xf numFmtId="0" fontId="114" fillId="0" borderId="23" xfId="0" applyFont="1" applyBorder="1" applyAlignment="1">
      <alignment horizontal="left" vertical="center"/>
    </xf>
    <xf numFmtId="0" fontId="114" fillId="0" borderId="23" xfId="0" applyFont="1" applyBorder="1" applyAlignment="1">
      <alignment vertical="center"/>
    </xf>
    <xf numFmtId="0" fontId="16" fillId="0" borderId="24" xfId="0" applyFont="1" applyBorder="1" applyAlignment="1">
      <alignment horizontal="center" vertical="center"/>
    </xf>
    <xf numFmtId="0" fontId="65" fillId="0" borderId="0" xfId="0" applyFont="1" applyAlignment="1" applyProtection="1">
      <alignment horizontal="left" vertical="center"/>
    </xf>
    <xf numFmtId="166" fontId="21" fillId="3" borderId="116" xfId="0" applyNumberFormat="1" applyFont="1" applyFill="1" applyBorder="1" applyAlignment="1" applyProtection="1">
      <alignment vertical="center"/>
      <protection locked="0"/>
    </xf>
    <xf numFmtId="166" fontId="5" fillId="0" borderId="16" xfId="0" applyNumberFormat="1" applyFont="1" applyFill="1" applyBorder="1" applyAlignment="1" applyProtection="1">
      <alignment vertical="center"/>
    </xf>
    <xf numFmtId="0" fontId="66" fillId="0" borderId="16" xfId="0" applyFont="1" applyFill="1" applyBorder="1" applyAlignment="1" applyProtection="1">
      <alignment horizontal="center" vertical="center" wrapText="1"/>
    </xf>
    <xf numFmtId="49" fontId="18" fillId="8" borderId="107" xfId="0" applyNumberFormat="1" applyFont="1" applyFill="1" applyBorder="1" applyAlignment="1" applyProtection="1">
      <alignment horizontal="left" vertical="center"/>
      <protection locked="0"/>
    </xf>
    <xf numFmtId="178" fontId="18" fillId="3" borderId="16" xfId="0" applyNumberFormat="1" applyFont="1" applyFill="1" applyBorder="1" applyAlignment="1" applyProtection="1">
      <alignment horizontal="left" vertical="center"/>
      <protection locked="0"/>
    </xf>
    <xf numFmtId="179" fontId="18" fillId="3" borderId="16" xfId="0" applyNumberFormat="1" applyFont="1" applyFill="1" applyBorder="1" applyAlignment="1" applyProtection="1">
      <alignment horizontal="left" vertical="center"/>
      <protection locked="0"/>
    </xf>
    <xf numFmtId="49" fontId="18" fillId="3" borderId="30" xfId="0" applyNumberFormat="1" applyFont="1" applyFill="1" applyBorder="1" applyAlignment="1" applyProtection="1">
      <alignment horizontal="left" vertical="center"/>
      <protection locked="0"/>
    </xf>
    <xf numFmtId="165" fontId="1" fillId="0" borderId="115" xfId="0" applyNumberFormat="1" applyFont="1" applyBorder="1"/>
    <xf numFmtId="165" fontId="27" fillId="0" borderId="102" xfId="1" applyFont="1" applyFill="1" applyBorder="1" applyAlignment="1">
      <alignment vertical="center"/>
    </xf>
    <xf numFmtId="166" fontId="5" fillId="0" borderId="16" xfId="0" applyNumberFormat="1" applyFont="1" applyFill="1" applyBorder="1" applyAlignment="1" applyProtection="1">
      <alignment vertical="center" wrapText="1"/>
    </xf>
    <xf numFmtId="166" fontId="5" fillId="0" borderId="79" xfId="0" applyNumberFormat="1" applyFont="1" applyFill="1" applyBorder="1" applyAlignment="1" applyProtection="1">
      <alignment vertical="center" wrapText="1"/>
    </xf>
    <xf numFmtId="166" fontId="21" fillId="3" borderId="210" xfId="0" applyNumberFormat="1" applyFont="1" applyFill="1" applyBorder="1" applyAlignment="1" applyProtection="1">
      <alignment vertical="center"/>
      <protection locked="0"/>
    </xf>
    <xf numFmtId="166" fontId="1" fillId="10" borderId="78" xfId="0" applyNumberFormat="1" applyFont="1" applyFill="1" applyBorder="1" applyAlignment="1" applyProtection="1">
      <alignment vertical="center" wrapText="1"/>
      <protection locked="0"/>
    </xf>
    <xf numFmtId="166" fontId="1" fillId="0" borderId="16" xfId="0" applyNumberFormat="1" applyFont="1" applyBorder="1"/>
    <xf numFmtId="0" fontId="0" fillId="10" borderId="0" xfId="0" applyFill="1"/>
    <xf numFmtId="0" fontId="57" fillId="0" borderId="52" xfId="0" applyFont="1" applyBorder="1" applyAlignment="1">
      <alignment horizontal="center" vertical="center" wrapText="1"/>
    </xf>
    <xf numFmtId="0" fontId="1" fillId="0" borderId="9" xfId="0" applyFont="1" applyBorder="1" applyAlignment="1">
      <alignment horizontal="right"/>
    </xf>
    <xf numFmtId="0" fontId="7" fillId="0" borderId="21" xfId="0" applyFont="1" applyBorder="1" applyAlignment="1">
      <alignment horizontal="center" vertical="center" wrapText="1"/>
    </xf>
    <xf numFmtId="0" fontId="7" fillId="0" borderId="26" xfId="0" applyFont="1" applyBorder="1" applyAlignment="1">
      <alignment horizontal="right" vertical="center"/>
    </xf>
    <xf numFmtId="0" fontId="18" fillId="0" borderId="8" xfId="0" applyFont="1" applyBorder="1" applyAlignment="1">
      <alignment horizontal="right" vertical="center"/>
    </xf>
    <xf numFmtId="0" fontId="18" fillId="0" borderId="3" xfId="0" applyFont="1" applyBorder="1" applyAlignment="1">
      <alignment horizontal="right" vertical="center"/>
    </xf>
    <xf numFmtId="0" fontId="7" fillId="0" borderId="0" xfId="0" applyFont="1" applyAlignment="1">
      <alignment horizontal="right"/>
    </xf>
    <xf numFmtId="0" fontId="88" fillId="0" borderId="0" xfId="0" applyFont="1" applyAlignment="1">
      <alignment horizontal="right"/>
    </xf>
    <xf numFmtId="178" fontId="1" fillId="0" borderId="0" xfId="0" applyNumberFormat="1" applyFont="1" applyAlignment="1">
      <alignment horizontal="center"/>
    </xf>
    <xf numFmtId="178" fontId="31" fillId="0" borderId="0" xfId="0" applyNumberFormat="1" applyFont="1" applyAlignment="1">
      <alignment horizontal="center"/>
    </xf>
    <xf numFmtId="1" fontId="16" fillId="0" borderId="0" xfId="0" applyNumberFormat="1" applyFont="1" applyBorder="1" applyAlignment="1" applyProtection="1">
      <alignment horizontal="right" vertical="center"/>
    </xf>
    <xf numFmtId="165" fontId="1" fillId="0" borderId="157" xfId="1" applyFont="1" applyBorder="1"/>
    <xf numFmtId="165" fontId="1" fillId="0" borderId="43" xfId="1" applyFont="1" applyBorder="1"/>
    <xf numFmtId="165" fontId="1" fillId="0" borderId="190" xfId="1" applyFont="1" applyBorder="1"/>
    <xf numFmtId="165" fontId="1" fillId="0" borderId="31" xfId="1" applyFont="1" applyBorder="1"/>
    <xf numFmtId="165" fontId="7" fillId="0" borderId="157" xfId="1" applyFont="1" applyBorder="1"/>
    <xf numFmtId="165" fontId="1" fillId="0" borderId="36" xfId="1" applyFont="1" applyBorder="1"/>
    <xf numFmtId="165" fontId="7" fillId="0" borderId="36" xfId="1" applyFont="1" applyBorder="1"/>
    <xf numFmtId="165" fontId="7" fillId="0" borderId="160" xfId="1" applyFont="1" applyBorder="1" applyAlignment="1">
      <alignment horizontal="center" vertical="center" wrapText="1"/>
    </xf>
    <xf numFmtId="165" fontId="1" fillId="0" borderId="158" xfId="1" applyFont="1" applyBorder="1"/>
    <xf numFmtId="165" fontId="1" fillId="0" borderId="203" xfId="1" applyFont="1" applyBorder="1"/>
    <xf numFmtId="165" fontId="1" fillId="0" borderId="42" xfId="1" applyFont="1" applyBorder="1"/>
    <xf numFmtId="165" fontId="1" fillId="0" borderId="162" xfId="1" applyFont="1" applyBorder="1"/>
    <xf numFmtId="165" fontId="1" fillId="0" borderId="137" xfId="1" applyFont="1" applyBorder="1"/>
    <xf numFmtId="165" fontId="1" fillId="0" borderId="191" xfId="1" applyFont="1" applyBorder="1"/>
    <xf numFmtId="165" fontId="7" fillId="0" borderId="159" xfId="1" applyFont="1" applyBorder="1"/>
    <xf numFmtId="165" fontId="7" fillId="0" borderId="159" xfId="1" applyFont="1" applyBorder="1" applyAlignment="1">
      <alignment vertical="center"/>
    </xf>
    <xf numFmtId="165" fontId="1" fillId="0" borderId="160" xfId="1" applyFont="1" applyBorder="1"/>
    <xf numFmtId="165" fontId="1" fillId="0" borderId="159" xfId="1" applyFont="1" applyBorder="1"/>
    <xf numFmtId="165" fontId="1" fillId="0" borderId="124" xfId="1" applyFont="1" applyBorder="1" applyAlignment="1"/>
    <xf numFmtId="165" fontId="1" fillId="0" borderId="159" xfId="1" applyFont="1" applyBorder="1" applyAlignment="1"/>
    <xf numFmtId="165" fontId="1" fillId="0" borderId="16" xfId="1" applyFont="1" applyBorder="1"/>
    <xf numFmtId="2" fontId="22" fillId="3" borderId="30" xfId="0" applyNumberFormat="1" applyFont="1" applyFill="1" applyBorder="1" applyAlignment="1" applyProtection="1">
      <alignment vertical="center"/>
      <protection locked="0"/>
    </xf>
    <xf numFmtId="2" fontId="22" fillId="3" borderId="33" xfId="0" applyNumberFormat="1" applyFont="1" applyFill="1" applyBorder="1" applyAlignment="1" applyProtection="1">
      <alignment vertical="center"/>
      <protection locked="0"/>
    </xf>
    <xf numFmtId="2" fontId="22" fillId="3" borderId="68" xfId="0" applyNumberFormat="1" applyFont="1" applyFill="1" applyBorder="1" applyAlignment="1" applyProtection="1">
      <alignment vertical="center"/>
      <protection locked="0"/>
    </xf>
    <xf numFmtId="2" fontId="22" fillId="3" borderId="50" xfId="0" applyNumberFormat="1" applyFont="1" applyFill="1" applyBorder="1" applyAlignment="1" applyProtection="1">
      <alignment vertical="center"/>
      <protection locked="0"/>
    </xf>
    <xf numFmtId="2" fontId="18" fillId="0" borderId="0" xfId="0" applyNumberFormat="1" applyFont="1" applyBorder="1" applyAlignment="1">
      <alignment horizontal="right" vertical="center"/>
    </xf>
    <xf numFmtId="2" fontId="17" fillId="0" borderId="0" xfId="0" applyNumberFormat="1" applyFont="1" applyBorder="1" applyAlignment="1">
      <alignment vertical="center"/>
    </xf>
    <xf numFmtId="2" fontId="17" fillId="0" borderId="6" xfId="0" applyNumberFormat="1" applyFont="1" applyBorder="1" applyAlignment="1">
      <alignment vertical="center"/>
    </xf>
    <xf numFmtId="2" fontId="17" fillId="0" borderId="7" xfId="0" applyNumberFormat="1" applyFont="1" applyBorder="1" applyAlignment="1">
      <alignment vertical="center"/>
    </xf>
    <xf numFmtId="2" fontId="17" fillId="0" borderId="24" xfId="0" applyNumberFormat="1" applyFont="1" applyBorder="1" applyAlignment="1">
      <alignment vertical="center"/>
    </xf>
    <xf numFmtId="2" fontId="18" fillId="0" borderId="35" xfId="0" applyNumberFormat="1" applyFont="1" applyBorder="1" applyAlignment="1">
      <alignment horizontal="center" vertical="center"/>
    </xf>
    <xf numFmtId="2" fontId="22" fillId="3" borderId="42" xfId="0" applyNumberFormat="1" applyFont="1" applyFill="1" applyBorder="1" applyAlignment="1" applyProtection="1">
      <alignment vertical="center"/>
      <protection locked="0"/>
    </xf>
    <xf numFmtId="2" fontId="18" fillId="0" borderId="26" xfId="0" applyNumberFormat="1" applyFont="1" applyBorder="1" applyAlignment="1">
      <alignment horizontal="right" vertical="center"/>
    </xf>
    <xf numFmtId="2" fontId="18" fillId="0" borderId="6" xfId="0" applyNumberFormat="1" applyFont="1" applyBorder="1" applyAlignment="1">
      <alignment horizontal="right" vertical="center"/>
    </xf>
    <xf numFmtId="2" fontId="18" fillId="0" borderId="7" xfId="0" applyNumberFormat="1" applyFont="1" applyBorder="1" applyAlignment="1">
      <alignment horizontal="right" vertical="center"/>
    </xf>
    <xf numFmtId="2" fontId="17" fillId="0" borderId="9" xfId="0" applyNumberFormat="1" applyFont="1" applyBorder="1" applyAlignment="1">
      <alignment vertical="center"/>
    </xf>
    <xf numFmtId="165" fontId="22" fillId="3" borderId="30" xfId="1" applyFont="1" applyFill="1" applyBorder="1" applyAlignment="1" applyProtection="1">
      <alignment vertical="center"/>
      <protection locked="0"/>
    </xf>
    <xf numFmtId="165" fontId="22" fillId="3" borderId="33" xfId="1" applyFont="1" applyFill="1" applyBorder="1" applyAlignment="1" applyProtection="1">
      <alignment vertical="center"/>
      <protection locked="0"/>
    </xf>
    <xf numFmtId="165" fontId="22" fillId="3" borderId="68" xfId="1" applyFont="1" applyFill="1" applyBorder="1" applyAlignment="1" applyProtection="1">
      <alignment vertical="center"/>
      <protection locked="0"/>
    </xf>
    <xf numFmtId="165" fontId="22" fillId="3" borderId="50" xfId="1" applyFont="1" applyFill="1" applyBorder="1" applyAlignment="1" applyProtection="1">
      <alignment vertical="center"/>
      <protection locked="0"/>
    </xf>
    <xf numFmtId="165" fontId="18" fillId="0" borderId="47" xfId="1" applyFont="1" applyBorder="1" applyAlignment="1">
      <alignment horizontal="right" vertical="center"/>
    </xf>
    <xf numFmtId="165" fontId="27" fillId="3" borderId="28" xfId="1" applyFont="1" applyFill="1" applyBorder="1" applyAlignment="1">
      <alignment vertical="center"/>
    </xf>
    <xf numFmtId="165" fontId="1" fillId="0" borderId="80" xfId="1" applyFont="1" applyFill="1" applyBorder="1" applyAlignment="1">
      <alignment vertical="center"/>
    </xf>
    <xf numFmtId="165" fontId="22" fillId="3" borderId="42" xfId="1" applyFont="1" applyFill="1" applyBorder="1" applyAlignment="1" applyProtection="1">
      <alignment vertical="center"/>
      <protection locked="0"/>
    </xf>
    <xf numFmtId="165" fontId="18" fillId="0" borderId="52" xfId="1" applyFont="1" applyBorder="1" applyAlignment="1">
      <alignment horizontal="right" vertical="center"/>
    </xf>
    <xf numFmtId="165" fontId="7" fillId="0" borderId="47" xfId="1" applyFont="1" applyBorder="1" applyAlignment="1">
      <alignment horizontal="right" vertical="center"/>
    </xf>
    <xf numFmtId="165" fontId="27" fillId="3" borderId="108" xfId="1" applyFont="1" applyFill="1" applyBorder="1" applyAlignment="1">
      <alignment vertical="center"/>
    </xf>
    <xf numFmtId="165" fontId="7" fillId="0" borderId="6" xfId="1" applyFont="1" applyBorder="1" applyAlignment="1">
      <alignment horizontal="right" vertical="center"/>
    </xf>
    <xf numFmtId="165" fontId="18" fillId="0" borderId="65" xfId="1" applyFont="1" applyBorder="1"/>
    <xf numFmtId="165" fontId="1" fillId="0" borderId="102" xfId="1" applyFont="1" applyFill="1" applyBorder="1" applyAlignment="1">
      <alignment vertical="center"/>
    </xf>
    <xf numFmtId="2" fontId="21" fillId="0" borderId="30" xfId="0" applyNumberFormat="1" applyFont="1" applyFill="1" applyBorder="1" applyAlignment="1" applyProtection="1">
      <alignment vertical="center"/>
    </xf>
    <xf numFmtId="165" fontId="4" fillId="0" borderId="31" xfId="1" applyFont="1" applyBorder="1" applyAlignment="1">
      <alignment vertical="center"/>
    </xf>
    <xf numFmtId="165" fontId="4" fillId="0" borderId="34" xfId="1" applyFont="1" applyBorder="1" applyAlignment="1">
      <alignment vertical="center"/>
    </xf>
    <xf numFmtId="165" fontId="4" fillId="0" borderId="36" xfId="1" applyFont="1" applyBorder="1" applyAlignment="1">
      <alignment vertical="center"/>
    </xf>
    <xf numFmtId="165" fontId="7" fillId="0" borderId="123" xfId="1" applyFont="1" applyBorder="1" applyAlignment="1">
      <alignment horizontal="right" vertical="center"/>
    </xf>
    <xf numFmtId="165" fontId="7" fillId="0" borderId="13" xfId="1" applyFont="1" applyBorder="1" applyAlignment="1">
      <alignment vertical="center"/>
    </xf>
    <xf numFmtId="165" fontId="21" fillId="3" borderId="160" xfId="1" applyFont="1" applyFill="1" applyBorder="1" applyAlignment="1" applyProtection="1">
      <alignment vertical="center"/>
      <protection locked="0"/>
    </xf>
    <xf numFmtId="165" fontId="4" fillId="0" borderId="165" xfId="1" applyFont="1" applyBorder="1" applyAlignment="1">
      <alignment vertical="center"/>
    </xf>
    <xf numFmtId="165" fontId="21" fillId="3" borderId="203" xfId="1" applyFont="1" applyFill="1" applyBorder="1" applyAlignment="1" applyProtection="1">
      <alignment vertical="center"/>
      <protection locked="0"/>
    </xf>
    <xf numFmtId="165" fontId="4" fillId="0" borderId="204" xfId="1" applyFont="1" applyBorder="1" applyAlignment="1">
      <alignment vertical="center"/>
    </xf>
    <xf numFmtId="165" fontId="21" fillId="3" borderId="209" xfId="1" applyFont="1" applyFill="1" applyBorder="1" applyAlignment="1" applyProtection="1">
      <alignment vertical="center"/>
      <protection locked="0"/>
    </xf>
    <xf numFmtId="165" fontId="4" fillId="0" borderId="205" xfId="1" applyFont="1" applyBorder="1" applyAlignment="1">
      <alignment vertical="center"/>
    </xf>
    <xf numFmtId="165" fontId="7" fillId="0" borderId="75" xfId="1" applyFont="1" applyBorder="1" applyAlignment="1">
      <alignment horizontal="right" vertical="center"/>
    </xf>
    <xf numFmtId="165" fontId="7" fillId="0" borderId="102" xfId="1" applyFont="1" applyBorder="1" applyAlignment="1">
      <alignment vertical="center"/>
    </xf>
    <xf numFmtId="165" fontId="7" fillId="0" borderId="3" xfId="1" applyFont="1" applyBorder="1" applyAlignment="1">
      <alignment horizontal="right" vertical="center"/>
    </xf>
    <xf numFmtId="165" fontId="27" fillId="3" borderId="113" xfId="1" applyFont="1" applyFill="1" applyBorder="1" applyAlignment="1">
      <alignment vertical="center"/>
    </xf>
    <xf numFmtId="165" fontId="18" fillId="0" borderId="16" xfId="1" applyFont="1" applyBorder="1" applyAlignment="1">
      <alignment horizontal="center" vertical="center" wrapText="1"/>
    </xf>
    <xf numFmtId="165" fontId="18" fillId="0" borderId="28" xfId="1" applyFont="1" applyBorder="1" applyAlignment="1">
      <alignment horizontal="center" vertical="center" wrapText="1"/>
    </xf>
    <xf numFmtId="165" fontId="4" fillId="0" borderId="117" xfId="1" applyFont="1" applyBorder="1" applyAlignment="1">
      <alignment vertical="center"/>
    </xf>
    <xf numFmtId="165" fontId="4" fillId="0" borderId="108" xfId="1" applyFont="1" applyBorder="1" applyAlignment="1">
      <alignment vertical="center"/>
    </xf>
    <xf numFmtId="165" fontId="7" fillId="0" borderId="52" xfId="1" applyFont="1" applyBorder="1" applyAlignment="1">
      <alignment horizontal="right" vertical="center"/>
    </xf>
    <xf numFmtId="165" fontId="7" fillId="0" borderId="62" xfId="1" applyFont="1" applyBorder="1" applyAlignment="1">
      <alignment vertical="center"/>
    </xf>
    <xf numFmtId="165" fontId="27" fillId="3" borderId="80" xfId="1" applyFont="1" applyFill="1" applyBorder="1" applyAlignment="1">
      <alignment vertical="center"/>
    </xf>
    <xf numFmtId="165" fontId="21" fillId="3" borderId="31" xfId="1" applyFont="1" applyFill="1" applyBorder="1" applyAlignment="1" applyProtection="1">
      <alignment vertical="center"/>
      <protection locked="0"/>
    </xf>
    <xf numFmtId="165" fontId="21" fillId="3" borderId="34" xfId="1" applyFont="1" applyFill="1" applyBorder="1" applyAlignment="1" applyProtection="1">
      <alignment vertical="center"/>
      <protection locked="0"/>
    </xf>
    <xf numFmtId="165" fontId="21" fillId="3" borderId="36" xfId="1" applyFont="1" applyFill="1" applyBorder="1" applyAlignment="1" applyProtection="1">
      <alignment vertical="center"/>
      <protection locked="0"/>
    </xf>
    <xf numFmtId="165" fontId="4" fillId="0" borderId="4" xfId="1" applyFont="1" applyBorder="1" applyAlignment="1">
      <alignment vertical="center"/>
    </xf>
    <xf numFmtId="165" fontId="6" fillId="0" borderId="114" xfId="1" applyFont="1" applyBorder="1" applyAlignment="1" applyProtection="1">
      <alignment vertical="center"/>
    </xf>
    <xf numFmtId="165" fontId="27" fillId="0" borderId="108" xfId="1" applyFont="1" applyFill="1" applyBorder="1" applyAlignment="1">
      <alignment vertical="center"/>
    </xf>
    <xf numFmtId="165" fontId="7" fillId="0" borderId="6" xfId="1" applyFont="1" applyFill="1" applyBorder="1" applyAlignment="1">
      <alignment horizontal="right" vertical="center"/>
    </xf>
    <xf numFmtId="165" fontId="111" fillId="0" borderId="102" xfId="1" applyFont="1" applyBorder="1"/>
    <xf numFmtId="165" fontId="4" fillId="0" borderId="43" xfId="1" applyFont="1" applyBorder="1" applyAlignment="1">
      <alignment vertical="center"/>
    </xf>
    <xf numFmtId="165" fontId="7" fillId="0" borderId="38" xfId="1" applyFont="1" applyBorder="1" applyAlignment="1">
      <alignment horizontal="right" vertical="center"/>
    </xf>
    <xf numFmtId="165" fontId="27" fillId="3" borderId="36" xfId="1" applyFont="1" applyFill="1" applyBorder="1" applyAlignment="1">
      <alignment vertical="center"/>
    </xf>
    <xf numFmtId="165" fontId="7" fillId="0" borderId="65" xfId="1" applyFont="1" applyBorder="1" applyAlignment="1">
      <alignment vertical="center"/>
    </xf>
    <xf numFmtId="165" fontId="21" fillId="3" borderId="16" xfId="1" applyFont="1" applyFill="1" applyBorder="1" applyAlignment="1" applyProtection="1">
      <alignment vertical="center"/>
      <protection locked="0"/>
    </xf>
    <xf numFmtId="165" fontId="21" fillId="3" borderId="119" xfId="1" applyFont="1" applyFill="1" applyBorder="1" applyAlignment="1" applyProtection="1">
      <alignment vertical="center"/>
      <protection locked="0"/>
    </xf>
    <xf numFmtId="165" fontId="27" fillId="3" borderId="104" xfId="1" applyFont="1" applyFill="1" applyBorder="1" applyAlignment="1">
      <alignment vertical="center"/>
    </xf>
    <xf numFmtId="165" fontId="7" fillId="0" borderId="114" xfId="1" applyFont="1" applyBorder="1"/>
    <xf numFmtId="165" fontId="24" fillId="0" borderId="108" xfId="1" applyFont="1" applyFill="1" applyBorder="1"/>
    <xf numFmtId="165" fontId="1" fillId="0" borderId="102" xfId="1" applyFont="1" applyBorder="1"/>
    <xf numFmtId="0" fontId="0" fillId="0" borderId="2" xfId="0" applyBorder="1" applyAlignment="1"/>
    <xf numFmtId="0" fontId="0" fillId="0" borderId="0" xfId="0" applyBorder="1" applyAlignment="1"/>
    <xf numFmtId="0" fontId="0" fillId="0" borderId="5" xfId="0" applyBorder="1" applyAlignment="1"/>
    <xf numFmtId="0" fontId="0" fillId="0" borderId="6" xfId="0" applyBorder="1" applyAlignment="1"/>
    <xf numFmtId="178" fontId="57" fillId="0" borderId="0" xfId="0" applyNumberFormat="1" applyFont="1" applyBorder="1" applyAlignment="1">
      <alignment horizontal="left" vertical="center"/>
    </xf>
    <xf numFmtId="165" fontId="1" fillId="0" borderId="62" xfId="1" applyFont="1" applyBorder="1" applyAlignment="1">
      <alignment vertical="center"/>
    </xf>
    <xf numFmtId="165" fontId="27" fillId="3" borderId="124" xfId="1" applyFont="1" applyFill="1" applyBorder="1" applyAlignment="1">
      <alignment vertical="center"/>
    </xf>
    <xf numFmtId="9" fontId="21" fillId="3" borderId="30" xfId="16" applyFont="1" applyFill="1" applyBorder="1" applyAlignment="1" applyProtection="1">
      <alignment vertical="center"/>
      <protection locked="0"/>
    </xf>
    <xf numFmtId="9" fontId="21" fillId="3" borderId="33" xfId="16" applyFont="1" applyFill="1" applyBorder="1" applyAlignment="1" applyProtection="1">
      <alignment vertical="center"/>
      <protection locked="0"/>
    </xf>
    <xf numFmtId="9" fontId="21" fillId="3" borderId="35" xfId="16" applyFont="1" applyFill="1" applyBorder="1" applyAlignment="1" applyProtection="1">
      <alignment vertical="center"/>
      <protection locked="0"/>
    </xf>
    <xf numFmtId="165" fontId="5" fillId="0" borderId="120" xfId="1" applyFont="1" applyBorder="1" applyAlignment="1" applyProtection="1">
      <alignment vertical="center"/>
    </xf>
    <xf numFmtId="165" fontId="5" fillId="0" borderId="34" xfId="1" applyFont="1" applyBorder="1" applyAlignment="1" applyProtection="1">
      <alignment vertical="center"/>
    </xf>
    <xf numFmtId="165" fontId="5" fillId="0" borderId="69" xfId="1" applyFont="1" applyBorder="1" applyAlignment="1" applyProtection="1">
      <alignment vertical="center"/>
    </xf>
    <xf numFmtId="165" fontId="5" fillId="0" borderId="36" xfId="1" applyFont="1" applyBorder="1" applyAlignment="1" applyProtection="1">
      <alignment vertical="center"/>
    </xf>
    <xf numFmtId="165" fontId="1" fillId="0" borderId="62" xfId="1" applyFont="1" applyBorder="1" applyAlignment="1" applyProtection="1">
      <alignment vertical="center"/>
    </xf>
    <xf numFmtId="165" fontId="6" fillId="0" borderId="80" xfId="1" applyFont="1" applyBorder="1" applyAlignment="1" applyProtection="1">
      <alignment vertical="center"/>
    </xf>
    <xf numFmtId="165" fontId="5" fillId="0" borderId="165" xfId="1" applyFont="1" applyFill="1" applyBorder="1" applyAlignment="1" applyProtection="1">
      <alignment vertical="center"/>
    </xf>
    <xf numFmtId="165" fontId="5" fillId="0" borderId="204" xfId="1" applyFont="1" applyFill="1" applyBorder="1" applyAlignment="1" applyProtection="1">
      <alignment vertical="center"/>
    </xf>
    <xf numFmtId="165" fontId="5" fillId="0" borderId="205" xfId="1" applyFont="1" applyFill="1" applyBorder="1" applyAlignment="1" applyProtection="1">
      <alignment vertical="center"/>
    </xf>
    <xf numFmtId="165" fontId="1" fillId="0" borderId="65" xfId="1" applyFont="1" applyFill="1" applyBorder="1" applyAlignment="1">
      <alignment vertical="center"/>
    </xf>
    <xf numFmtId="165" fontId="27" fillId="10" borderId="102" xfId="1" applyFont="1" applyFill="1" applyBorder="1" applyAlignment="1">
      <alignment vertical="center"/>
    </xf>
    <xf numFmtId="165" fontId="1" fillId="0" borderId="113" xfId="1" applyFont="1" applyBorder="1"/>
    <xf numFmtId="165" fontId="21" fillId="3" borderId="117" xfId="1" applyFont="1" applyFill="1" applyBorder="1" applyAlignment="1" applyProtection="1">
      <alignment vertical="center"/>
      <protection locked="0"/>
    </xf>
    <xf numFmtId="165" fontId="21" fillId="3" borderId="125" xfId="1" applyFont="1" applyFill="1" applyBorder="1" applyAlignment="1" applyProtection="1">
      <alignment vertical="center"/>
      <protection locked="0"/>
    </xf>
    <xf numFmtId="165" fontId="24" fillId="0" borderId="108" xfId="1" applyFont="1" applyBorder="1" applyAlignment="1">
      <alignment vertical="center"/>
    </xf>
    <xf numFmtId="165" fontId="7" fillId="0" borderId="36" xfId="1" applyFont="1" applyBorder="1" applyAlignment="1">
      <alignment vertical="center"/>
    </xf>
    <xf numFmtId="1" fontId="16" fillId="0" borderId="6" xfId="0" applyNumberFormat="1" applyFont="1" applyBorder="1" applyAlignment="1" applyProtection="1">
      <alignment horizontal="right" vertical="center"/>
    </xf>
    <xf numFmtId="178" fontId="41" fillId="0" borderId="0" xfId="0" applyNumberFormat="1" applyFont="1" applyBorder="1" applyAlignment="1">
      <alignment horizontal="left" vertical="center"/>
    </xf>
    <xf numFmtId="184" fontId="116" fillId="0" borderId="89" xfId="0" applyNumberFormat="1" applyFont="1" applyBorder="1" applyAlignment="1">
      <alignment horizontal="left"/>
    </xf>
    <xf numFmtId="178" fontId="116" fillId="0" borderId="126" xfId="0" applyNumberFormat="1" applyFont="1" applyBorder="1" applyAlignment="1">
      <alignment horizontal="left"/>
    </xf>
    <xf numFmtId="184" fontId="57" fillId="0" borderId="89" xfId="0" applyNumberFormat="1" applyFont="1" applyBorder="1" applyAlignment="1">
      <alignment horizontal="left"/>
    </xf>
    <xf numFmtId="178" fontId="57" fillId="0" borderId="0" xfId="0" applyNumberFormat="1" applyFont="1" applyAlignment="1">
      <alignment horizontal="left"/>
    </xf>
    <xf numFmtId="0" fontId="1" fillId="0" borderId="4" xfId="0" applyFont="1" applyFill="1" applyBorder="1" applyAlignment="1">
      <alignment horizontal="center"/>
    </xf>
    <xf numFmtId="184" fontId="32" fillId="0" borderId="0" xfId="0" applyNumberFormat="1" applyFont="1" applyBorder="1" applyAlignment="1">
      <alignment horizontal="left" vertical="center"/>
    </xf>
    <xf numFmtId="0" fontId="17" fillId="0" borderId="0" xfId="0" applyFont="1" applyBorder="1" applyAlignment="1" applyProtection="1">
      <alignment horizontal="right" vertical="center"/>
    </xf>
    <xf numFmtId="184" fontId="32" fillId="0" borderId="0" xfId="0" applyNumberFormat="1" applyFont="1" applyBorder="1" applyAlignment="1" applyProtection="1">
      <alignment horizontal="left" vertical="center"/>
    </xf>
    <xf numFmtId="178" fontId="32" fillId="0" borderId="6" xfId="0" applyNumberFormat="1" applyFont="1" applyBorder="1" applyAlignment="1">
      <alignment horizontal="left" vertical="center"/>
    </xf>
    <xf numFmtId="178" fontId="32" fillId="0" borderId="0" xfId="0" applyNumberFormat="1" applyFont="1" applyBorder="1" applyAlignment="1">
      <alignment horizontal="left" vertical="center"/>
    </xf>
    <xf numFmtId="0" fontId="117" fillId="12" borderId="6" xfId="0" applyFont="1" applyFill="1" applyBorder="1" applyAlignment="1" applyProtection="1">
      <alignment horizontal="center" vertical="center" wrapText="1"/>
    </xf>
    <xf numFmtId="0" fontId="17" fillId="2" borderId="12" xfId="0" applyFont="1" applyFill="1" applyBorder="1" applyAlignment="1" applyProtection="1">
      <alignment vertical="center"/>
    </xf>
    <xf numFmtId="0" fontId="14" fillId="0" borderId="75" xfId="0" applyFont="1" applyBorder="1" applyAlignment="1" applyProtection="1">
      <alignment vertical="center"/>
    </xf>
    <xf numFmtId="0" fontId="25" fillId="2" borderId="80" xfId="0" applyFont="1" applyFill="1" applyBorder="1" applyAlignment="1" applyProtection="1">
      <alignment horizontal="right" vertical="center"/>
    </xf>
    <xf numFmtId="175" fontId="17" fillId="0" borderId="4" xfId="0" applyNumberFormat="1" applyFont="1" applyFill="1" applyBorder="1" applyAlignment="1" applyProtection="1">
      <alignment horizontal="right" vertical="center"/>
    </xf>
    <xf numFmtId="175" fontId="16" fillId="0" borderId="47" xfId="0" applyNumberFormat="1" applyFont="1" applyFill="1" applyBorder="1" applyAlignment="1" applyProtection="1">
      <alignment horizontal="center" vertical="center"/>
      <protection locked="0"/>
    </xf>
    <xf numFmtId="175" fontId="17" fillId="1" borderId="28" xfId="0" applyNumberFormat="1" applyFont="1" applyFill="1" applyBorder="1" applyAlignment="1" applyProtection="1">
      <alignment horizontal="right" vertical="center"/>
    </xf>
    <xf numFmtId="0" fontId="14" fillId="0" borderId="213" xfId="0" applyFont="1" applyBorder="1" applyAlignment="1">
      <alignment vertical="center"/>
    </xf>
    <xf numFmtId="0" fontId="17" fillId="0" borderId="91" xfId="0" applyFont="1" applyBorder="1" applyAlignment="1" applyProtection="1">
      <alignment horizontal="left" vertical="center"/>
    </xf>
    <xf numFmtId="0" fontId="17" fillId="0" borderId="92" xfId="0" applyFont="1" applyBorder="1" applyAlignment="1" applyProtection="1">
      <alignment horizontal="right" vertical="center"/>
    </xf>
    <xf numFmtId="0" fontId="118" fillId="12" borderId="0" xfId="0" applyFont="1" applyFill="1" applyBorder="1" applyAlignment="1">
      <alignment horizontal="center" vertical="center"/>
    </xf>
    <xf numFmtId="9" fontId="118" fillId="12" borderId="0" xfId="16" applyFont="1" applyFill="1" applyBorder="1" applyAlignment="1">
      <alignment horizontal="center" vertical="center"/>
    </xf>
    <xf numFmtId="0" fontId="112" fillId="12" borderId="9" xfId="0" applyFont="1" applyFill="1" applyBorder="1" applyAlignment="1">
      <alignment horizontal="right" vertical="center"/>
    </xf>
    <xf numFmtId="2" fontId="5" fillId="12" borderId="107" xfId="0" applyNumberFormat="1" applyFont="1" applyFill="1" applyBorder="1" applyAlignment="1" applyProtection="1">
      <alignment vertical="center"/>
    </xf>
    <xf numFmtId="2" fontId="5" fillId="12" borderId="16" xfId="0" applyNumberFormat="1" applyFont="1" applyFill="1" applyBorder="1" applyAlignment="1" applyProtection="1">
      <alignment vertical="center"/>
    </xf>
    <xf numFmtId="165" fontId="1" fillId="0" borderId="57" xfId="1" applyFont="1" applyBorder="1" applyAlignment="1" applyProtection="1">
      <alignment vertical="center"/>
    </xf>
    <xf numFmtId="0" fontId="30" fillId="0" borderId="35" xfId="0" applyNumberFormat="1" applyFont="1" applyFill="1" applyBorder="1" applyAlignment="1" applyProtection="1">
      <alignment vertical="center"/>
      <protection locked="0"/>
    </xf>
    <xf numFmtId="9" fontId="1" fillId="12" borderId="0" xfId="0" applyNumberFormat="1" applyFont="1" applyFill="1" applyBorder="1" applyAlignment="1">
      <alignment horizontal="center"/>
    </xf>
    <xf numFmtId="9" fontId="1" fillId="12" borderId="158" xfId="0" applyNumberFormat="1" applyFont="1" applyFill="1" applyBorder="1" applyAlignment="1">
      <alignment horizontal="center"/>
    </xf>
    <xf numFmtId="180" fontId="1" fillId="0" borderId="154" xfId="0" quotePrefix="1" applyNumberFormat="1" applyFont="1" applyFill="1" applyBorder="1" applyAlignment="1" applyProtection="1">
      <alignment horizontal="center"/>
    </xf>
    <xf numFmtId="49" fontId="18" fillId="3" borderId="79" xfId="0" applyNumberFormat="1" applyFont="1" applyFill="1" applyBorder="1" applyAlignment="1" applyProtection="1">
      <alignment vertical="center"/>
      <protection locked="0"/>
    </xf>
    <xf numFmtId="49" fontId="17" fillId="0" borderId="14" xfId="0" applyNumberFormat="1" applyFont="1" applyBorder="1" applyAlignment="1" applyProtection="1">
      <alignment vertical="center"/>
      <protection locked="0"/>
    </xf>
    <xf numFmtId="49" fontId="18" fillId="3" borderId="79" xfId="0" applyNumberFormat="1" applyFont="1" applyFill="1" applyBorder="1" applyAlignment="1" applyProtection="1">
      <alignment horizontal="left" vertical="center"/>
      <protection locked="0"/>
    </xf>
    <xf numFmtId="49" fontId="17" fillId="0" borderId="14" xfId="0" applyNumberFormat="1" applyFont="1" applyBorder="1" applyAlignment="1" applyProtection="1">
      <alignment horizontal="left" vertical="center"/>
      <protection locked="0"/>
    </xf>
    <xf numFmtId="49" fontId="18" fillId="3" borderId="139" xfId="0" applyNumberFormat="1" applyFont="1" applyFill="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49" fontId="18" fillId="0" borderId="79" xfId="0" applyNumberFormat="1" applyFont="1" applyFill="1" applyBorder="1" applyAlignment="1" applyProtection="1">
      <alignment vertical="center"/>
    </xf>
    <xf numFmtId="49" fontId="17" fillId="0" borderId="14" xfId="0" applyNumberFormat="1" applyFont="1" applyFill="1" applyBorder="1" applyAlignment="1" applyProtection="1">
      <alignment vertical="center"/>
    </xf>
    <xf numFmtId="49" fontId="18" fillId="3" borderId="140"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41" xfId="0" applyBorder="1" applyAlignment="1" applyProtection="1">
      <alignment vertical="center"/>
      <protection locked="0"/>
    </xf>
    <xf numFmtId="49" fontId="18" fillId="3" borderId="16" xfId="0" applyNumberFormat="1" applyFont="1" applyFill="1" applyBorder="1" applyAlignment="1" applyProtection="1">
      <alignment vertical="center"/>
      <protection locked="0"/>
    </xf>
    <xf numFmtId="49" fontId="14" fillId="0" borderId="16" xfId="0" applyNumberFormat="1" applyFont="1" applyBorder="1" applyAlignment="1" applyProtection="1">
      <alignment vertical="center"/>
      <protection locked="0"/>
    </xf>
    <xf numFmtId="49" fontId="18" fillId="3" borderId="139" xfId="0" applyNumberFormat="1" applyFont="1" applyFill="1" applyBorder="1" applyAlignment="1" applyProtection="1">
      <alignment vertical="center"/>
      <protection locked="0"/>
    </xf>
    <xf numFmtId="49" fontId="18" fillId="3" borderId="24" xfId="0" applyNumberFormat="1" applyFont="1" applyFill="1" applyBorder="1" applyAlignment="1" applyProtection="1">
      <alignment vertical="center"/>
      <protection locked="0"/>
    </xf>
    <xf numFmtId="49" fontId="18" fillId="3" borderId="25"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vertical="center" wrapText="1"/>
      <protection locked="0"/>
    </xf>
    <xf numFmtId="49" fontId="14" fillId="0" borderId="16" xfId="0" applyNumberFormat="1" applyFont="1" applyBorder="1" applyAlignment="1" applyProtection="1">
      <alignment vertical="center" wrapText="1"/>
      <protection locked="0"/>
    </xf>
    <xf numFmtId="0" fontId="42" fillId="5" borderId="11" xfId="0" applyFont="1" applyFill="1" applyBorder="1" applyAlignment="1" applyProtection="1">
      <alignment horizontal="center" vertical="center" wrapText="1"/>
    </xf>
    <xf numFmtId="0" fontId="42" fillId="5" borderId="7" xfId="0" applyFont="1" applyFill="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112" xfId="0" applyFont="1" applyBorder="1" applyAlignment="1" applyProtection="1">
      <alignment horizontal="center" vertical="center" wrapText="1"/>
    </xf>
    <xf numFmtId="0" fontId="52" fillId="0" borderId="2" xfId="0" applyFont="1" applyBorder="1" applyAlignment="1" applyProtection="1">
      <alignment horizontal="center" vertical="center"/>
    </xf>
    <xf numFmtId="0" fontId="52" fillId="0" borderId="0" xfId="0" applyFont="1" applyBorder="1" applyAlignment="1" applyProtection="1">
      <alignment horizontal="center" vertical="center"/>
    </xf>
    <xf numFmtId="0" fontId="52" fillId="0" borderId="4" xfId="0" applyFont="1" applyBorder="1" applyAlignment="1" applyProtection="1">
      <alignment horizontal="center" vertical="center"/>
    </xf>
    <xf numFmtId="49" fontId="98" fillId="3" borderId="16" xfId="18" applyNumberFormat="1" applyFont="1" applyFill="1" applyBorder="1" applyAlignment="1" applyProtection="1">
      <alignment horizontal="left" vertical="center"/>
      <protection locked="0"/>
    </xf>
    <xf numFmtId="0" fontId="38" fillId="0" borderId="28" xfId="0" applyFont="1" applyBorder="1" applyAlignment="1" applyProtection="1">
      <alignment horizontal="left" vertical="center"/>
      <protection locked="0"/>
    </xf>
    <xf numFmtId="0" fontId="34" fillId="0" borderId="0" xfId="0" applyFont="1" applyBorder="1" applyAlignment="1" applyProtection="1">
      <alignment horizontal="center" vertical="center"/>
    </xf>
    <xf numFmtId="0" fontId="34" fillId="0" borderId="4" xfId="0" applyFont="1" applyBorder="1" applyAlignment="1" applyProtection="1">
      <alignment horizontal="center" vertical="center"/>
    </xf>
    <xf numFmtId="49" fontId="46" fillId="3" borderId="79" xfId="0" applyNumberFormat="1" applyFont="1" applyFill="1" applyBorder="1" applyAlignment="1" applyProtection="1">
      <alignment horizontal="left" vertical="center"/>
      <protection locked="0"/>
    </xf>
    <xf numFmtId="49" fontId="14" fillId="0" borderId="110" xfId="0" applyNumberFormat="1" applyFont="1" applyBorder="1" applyAlignment="1" applyProtection="1">
      <alignment horizontal="left" vertical="center"/>
      <protection locked="0"/>
    </xf>
    <xf numFmtId="0" fontId="60" fillId="0" borderId="0" xfId="0" applyFont="1" applyBorder="1" applyAlignment="1" applyProtection="1">
      <alignment horizontal="center" vertical="center"/>
    </xf>
    <xf numFmtId="0" fontId="60" fillId="0" borderId="4" xfId="0" applyFont="1" applyBorder="1" applyAlignment="1" applyProtection="1">
      <alignment horizontal="center" vertical="center"/>
    </xf>
    <xf numFmtId="0" fontId="58" fillId="0" borderId="81" xfId="0" applyFont="1" applyFill="1" applyBorder="1" applyAlignment="1" applyProtection="1">
      <alignment horizontal="center" vertical="center" wrapText="1"/>
    </xf>
    <xf numFmtId="0" fontId="68" fillId="0" borderId="10" xfId="0" applyFont="1" applyFill="1" applyBorder="1" applyAlignment="1" applyProtection="1">
      <alignment horizontal="center" vertical="center" wrapText="1"/>
    </xf>
    <xf numFmtId="0" fontId="68" fillId="0" borderId="55" xfId="0" applyFont="1" applyFill="1" applyBorder="1" applyAlignment="1" applyProtection="1">
      <alignment horizontal="center" vertical="center" wrapText="1"/>
    </xf>
    <xf numFmtId="0" fontId="68" fillId="0" borderId="4" xfId="0" applyFont="1" applyFill="1" applyBorder="1" applyAlignment="1" applyProtection="1">
      <alignment horizontal="center" vertical="center" wrapText="1"/>
    </xf>
    <xf numFmtId="0" fontId="68" fillId="0" borderId="142" xfId="0" applyFont="1" applyFill="1" applyBorder="1" applyAlignment="1" applyProtection="1">
      <alignment horizontal="center" vertical="center" wrapText="1"/>
    </xf>
    <xf numFmtId="0" fontId="68" fillId="0" borderId="12" xfId="0" applyFont="1" applyFill="1" applyBorder="1" applyAlignment="1" applyProtection="1">
      <alignment horizontal="center" vertical="center" wrapText="1"/>
    </xf>
    <xf numFmtId="0" fontId="79" fillId="0" borderId="39" xfId="0" applyFont="1" applyBorder="1" applyAlignment="1">
      <alignment vertical="center" wrapText="1"/>
    </xf>
    <xf numFmtId="0" fontId="109" fillId="0" borderId="26" xfId="0" applyFont="1" applyBorder="1" applyAlignment="1">
      <alignment vertical="center" wrapText="1"/>
    </xf>
    <xf numFmtId="0" fontId="109" fillId="0" borderId="27" xfId="0" applyFont="1" applyBorder="1" applyAlignment="1">
      <alignment vertical="center" wrapText="1"/>
    </xf>
    <xf numFmtId="0" fontId="109" fillId="0" borderId="55" xfId="0" applyFont="1" applyBorder="1" applyAlignment="1">
      <alignment vertical="center" wrapText="1"/>
    </xf>
    <xf numFmtId="0" fontId="109" fillId="0" borderId="0" xfId="0" applyFont="1" applyAlignment="1">
      <alignment vertical="center" wrapText="1"/>
    </xf>
    <xf numFmtId="0" fontId="109" fillId="0" borderId="4" xfId="0" applyFont="1" applyBorder="1" applyAlignment="1">
      <alignment vertical="center" wrapText="1"/>
    </xf>
    <xf numFmtId="0" fontId="109" fillId="0" borderId="142" xfId="0" applyFont="1" applyBorder="1" applyAlignment="1">
      <alignment vertical="center" wrapText="1"/>
    </xf>
    <xf numFmtId="0" fontId="109" fillId="0" borderId="6" xfId="0" applyFont="1" applyBorder="1" applyAlignment="1">
      <alignment vertical="center" wrapText="1"/>
    </xf>
    <xf numFmtId="0" fontId="109" fillId="0" borderId="12" xfId="0" applyFont="1" applyBorder="1" applyAlignment="1">
      <alignment vertical="center" wrapText="1"/>
    </xf>
    <xf numFmtId="0" fontId="110" fillId="0" borderId="29" xfId="0" applyFont="1" applyBorder="1" applyAlignment="1">
      <alignment horizontal="center" vertical="center"/>
    </xf>
    <xf numFmtId="0" fontId="108" fillId="0" borderId="54" xfId="0" applyFont="1" applyBorder="1" applyAlignment="1">
      <alignment horizontal="center" vertical="center"/>
    </xf>
    <xf numFmtId="0" fontId="108" fillId="0" borderId="161" xfId="0" applyFont="1" applyBorder="1" applyAlignment="1">
      <alignment horizontal="center" vertical="center"/>
    </xf>
    <xf numFmtId="0" fontId="9" fillId="0" borderId="79" xfId="0" applyFont="1" applyFill="1" applyBorder="1" applyAlignment="1">
      <alignment vertical="top" wrapText="1"/>
    </xf>
    <xf numFmtId="0" fontId="9" fillId="0" borderId="15" xfId="0" applyFont="1" applyFill="1" applyBorder="1" applyAlignment="1">
      <alignment vertical="top" wrapText="1"/>
    </xf>
    <xf numFmtId="0" fontId="0" fillId="0" borderId="15" xfId="0" applyBorder="1" applyAlignment="1">
      <alignment vertical="top" wrapText="1"/>
    </xf>
    <xf numFmtId="0" fontId="7" fillId="9" borderId="60" xfId="0" applyFont="1" applyFill="1" applyBorder="1" applyAlignment="1" applyProtection="1">
      <alignment horizontal="right" vertical="center" wrapText="1"/>
    </xf>
    <xf numFmtId="0" fontId="7" fillId="9" borderId="59" xfId="0" applyFont="1" applyFill="1" applyBorder="1" applyAlignment="1" applyProtection="1">
      <alignment horizontal="right" vertical="center" wrapText="1"/>
    </xf>
    <xf numFmtId="0" fontId="4" fillId="9" borderId="59" xfId="0" applyFont="1" applyFill="1" applyBorder="1" applyAlignment="1" applyProtection="1">
      <alignment horizontal="right" vertical="center" wrapText="1"/>
    </xf>
    <xf numFmtId="0" fontId="14" fillId="9" borderId="59" xfId="0" applyFont="1" applyFill="1" applyBorder="1" applyAlignment="1">
      <alignment horizontal="right" vertical="center" wrapText="1"/>
    </xf>
    <xf numFmtId="0" fontId="14" fillId="9" borderId="70" xfId="0" applyFont="1" applyFill="1" applyBorder="1" applyAlignment="1">
      <alignment horizontal="right" vertical="center" wrapText="1"/>
    </xf>
    <xf numFmtId="0" fontId="4" fillId="0" borderId="0" xfId="0" applyFont="1" applyFill="1" applyBorder="1" applyAlignment="1" applyProtection="1">
      <alignment horizontal="right" vertical="center" wrapText="1"/>
    </xf>
    <xf numFmtId="0" fontId="14" fillId="0" borderId="0" xfId="0" applyFont="1" applyBorder="1" applyAlignment="1">
      <alignment horizontal="right" vertical="center" wrapText="1"/>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right" vertical="center"/>
    </xf>
    <xf numFmtId="0" fontId="14" fillId="0" borderId="0" xfId="0" applyFont="1" applyBorder="1" applyAlignment="1">
      <alignment horizontal="right" vertical="center"/>
    </xf>
    <xf numFmtId="0" fontId="24" fillId="0" borderId="79" xfId="0" applyFont="1" applyBorder="1" applyAlignment="1" applyProtection="1">
      <alignment horizontal="left" vertical="center"/>
      <protection locked="0"/>
    </xf>
    <xf numFmtId="0" fontId="10" fillId="0" borderId="15"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7" fillId="6" borderId="146" xfId="0" applyFont="1" applyFill="1" applyBorder="1" applyAlignment="1" applyProtection="1">
      <alignment horizontal="center" vertical="top" wrapText="1"/>
    </xf>
    <xf numFmtId="0" fontId="14" fillId="0" borderId="147" xfId="0" applyFont="1" applyBorder="1" applyAlignment="1">
      <alignment horizontal="center" vertical="top" wrapText="1"/>
    </xf>
    <xf numFmtId="49" fontId="28" fillId="3" borderId="79" xfId="0" applyNumberFormat="1" applyFont="1" applyFill="1" applyBorder="1" applyAlignment="1" applyProtection="1">
      <alignment horizontal="center" vertical="center"/>
      <protection locked="0"/>
    </xf>
    <xf numFmtId="0" fontId="14" fillId="0" borderId="110" xfId="0" applyFont="1" applyBorder="1" applyAlignment="1" applyProtection="1">
      <alignment vertical="center"/>
      <protection locked="0"/>
    </xf>
    <xf numFmtId="0" fontId="7" fillId="5" borderId="136" xfId="0" applyFont="1" applyFill="1" applyBorder="1" applyAlignment="1" applyProtection="1">
      <alignment horizontal="center" vertical="top" wrapText="1"/>
    </xf>
    <xf numFmtId="0" fontId="14" fillId="0" borderId="148" xfId="0" applyFont="1" applyBorder="1" applyAlignment="1">
      <alignment vertical="top"/>
    </xf>
    <xf numFmtId="0" fontId="7" fillId="5" borderId="122" xfId="0" applyFont="1" applyFill="1" applyBorder="1" applyAlignment="1" applyProtection="1">
      <alignment horizontal="center" vertical="top" wrapText="1"/>
    </xf>
    <xf numFmtId="0" fontId="14" fillId="0" borderId="102" xfId="0" applyFont="1" applyBorder="1" applyAlignment="1">
      <alignment horizontal="center" vertical="top" wrapText="1"/>
    </xf>
    <xf numFmtId="49" fontId="17" fillId="0" borderId="141" xfId="0" applyNumberFormat="1" applyFont="1" applyBorder="1" applyAlignment="1" applyProtection="1">
      <alignment vertical="center"/>
      <protection locked="0"/>
    </xf>
    <xf numFmtId="0" fontId="30" fillId="5" borderId="105" xfId="0" applyFont="1" applyFill="1" applyBorder="1" applyAlignment="1" applyProtection="1">
      <alignment horizontal="center" vertical="center" wrapText="1"/>
    </xf>
    <xf numFmtId="0" fontId="0" fillId="0" borderId="105" xfId="0" applyBorder="1" applyAlignment="1">
      <alignment horizontal="center" vertical="center" wrapText="1"/>
    </xf>
    <xf numFmtId="0" fontId="0" fillId="0" borderId="74" xfId="0" applyBorder="1" applyAlignment="1">
      <alignment horizontal="center" vertical="center" wrapText="1"/>
    </xf>
    <xf numFmtId="0" fontId="18" fillId="12" borderId="79" xfId="0" applyFont="1" applyFill="1" applyBorder="1" applyAlignment="1" applyProtection="1">
      <alignment horizontal="center" vertical="center"/>
    </xf>
    <xf numFmtId="0" fontId="88" fillId="12" borderId="15" xfId="0" applyFont="1" applyFill="1" applyBorder="1" applyAlignment="1">
      <alignment horizontal="center" vertical="center"/>
    </xf>
    <xf numFmtId="0" fontId="88" fillId="12" borderId="110" xfId="0" applyFont="1" applyFill="1" applyBorder="1" applyAlignment="1">
      <alignment horizontal="center" vertical="center"/>
    </xf>
    <xf numFmtId="0" fontId="1" fillId="0" borderId="47" xfId="0" applyFont="1" applyFill="1" applyBorder="1" applyAlignment="1" applyProtection="1">
      <alignment horizontal="right" vertical="center" wrapText="1"/>
    </xf>
    <xf numFmtId="0" fontId="4" fillId="0" borderId="47"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14" fillId="0" borderId="42" xfId="0" applyFont="1" applyBorder="1" applyAlignment="1">
      <alignment horizontal="right" vertical="center" wrapText="1"/>
    </xf>
    <xf numFmtId="0" fontId="1" fillId="0" borderId="110" xfId="0" applyFont="1" applyBorder="1" applyAlignment="1" applyProtection="1">
      <alignment horizontal="right" vertical="center" wrapText="1"/>
    </xf>
    <xf numFmtId="0" fontId="4" fillId="0" borderId="110" xfId="0" applyFont="1" applyBorder="1" applyAlignment="1" applyProtection="1">
      <alignment horizontal="right" vertical="center" wrapText="1"/>
    </xf>
    <xf numFmtId="0" fontId="4" fillId="0" borderId="16" xfId="0" applyFont="1" applyBorder="1" applyAlignment="1" applyProtection="1">
      <alignment horizontal="right" vertical="center" wrapText="1"/>
    </xf>
    <xf numFmtId="0" fontId="14" fillId="0" borderId="16" xfId="0" applyFont="1" applyBorder="1" applyAlignment="1">
      <alignment horizontal="right" vertical="center" wrapText="1"/>
    </xf>
    <xf numFmtId="0" fontId="1" fillId="0" borderId="15" xfId="0" applyFont="1" applyFill="1" applyBorder="1" applyAlignment="1" applyProtection="1">
      <alignment horizontal="right" vertical="center" wrapText="1"/>
    </xf>
    <xf numFmtId="0" fontId="4" fillId="0" borderId="15" xfId="0" applyFont="1" applyFill="1" applyBorder="1" applyAlignment="1" applyProtection="1">
      <alignment horizontal="right" vertical="center" wrapText="1"/>
    </xf>
    <xf numFmtId="0" fontId="4" fillId="0" borderId="110" xfId="0" applyFont="1" applyFill="1" applyBorder="1" applyAlignment="1" applyProtection="1">
      <alignment horizontal="right" vertical="center" wrapText="1"/>
    </xf>
    <xf numFmtId="0" fontId="4" fillId="0" borderId="42" xfId="0" applyFont="1" applyBorder="1" applyAlignment="1" applyProtection="1">
      <alignment horizontal="right" vertical="center"/>
    </xf>
    <xf numFmtId="0" fontId="14" fillId="0" borderId="42" xfId="0" applyFont="1" applyBorder="1" applyAlignment="1">
      <alignment horizontal="right" vertical="center"/>
    </xf>
    <xf numFmtId="0" fontId="1" fillId="0" borderId="24" xfId="0" applyFont="1" applyFill="1" applyBorder="1" applyAlignment="1" applyProtection="1">
      <alignment horizontal="right" vertical="center" wrapText="1"/>
    </xf>
    <xf numFmtId="0" fontId="0" fillId="0" borderId="24" xfId="0" applyBorder="1" applyAlignment="1">
      <alignment horizontal="right" vertical="center" wrapText="1"/>
    </xf>
    <xf numFmtId="0" fontId="0" fillId="0" borderId="111" xfId="0" applyBorder="1" applyAlignment="1">
      <alignment horizontal="right" vertical="center" wrapText="1"/>
    </xf>
    <xf numFmtId="0" fontId="0" fillId="0" borderId="15" xfId="0" applyBorder="1" applyAlignment="1">
      <alignment horizontal="right" vertical="center"/>
    </xf>
    <xf numFmtId="0" fontId="0" fillId="0" borderId="110" xfId="0" applyBorder="1" applyAlignment="1">
      <alignment horizontal="right" vertical="center"/>
    </xf>
    <xf numFmtId="0" fontId="0" fillId="0" borderId="15" xfId="0" applyBorder="1" applyAlignment="1">
      <alignment horizontal="right" vertical="center" wrapText="1"/>
    </xf>
    <xf numFmtId="0" fontId="0" fillId="0" borderId="110" xfId="0" applyBorder="1" applyAlignment="1">
      <alignment horizontal="right" vertical="center" wrapText="1"/>
    </xf>
    <xf numFmtId="0" fontId="34" fillId="0" borderId="60"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69" fillId="0" borderId="59" xfId="0" applyFont="1" applyBorder="1" applyAlignment="1">
      <alignment horizontal="left" vertical="center" wrapText="1"/>
    </xf>
    <xf numFmtId="0" fontId="69" fillId="0" borderId="59" xfId="0" applyFont="1" applyBorder="1" applyAlignment="1">
      <alignment vertical="center" wrapText="1"/>
    </xf>
    <xf numFmtId="0" fontId="7" fillId="9" borderId="143" xfId="0" applyFont="1" applyFill="1" applyBorder="1" applyAlignment="1" applyProtection="1">
      <alignment horizontal="right" vertical="center" wrapText="1"/>
    </xf>
    <xf numFmtId="0" fontId="7" fillId="9" borderId="76" xfId="0" applyFont="1" applyFill="1" applyBorder="1" applyAlignment="1" applyProtection="1">
      <alignment horizontal="right" vertical="center" wrapText="1"/>
    </xf>
    <xf numFmtId="0" fontId="7" fillId="9" borderId="76" xfId="0" applyFont="1" applyFill="1" applyBorder="1" applyAlignment="1" applyProtection="1">
      <alignment horizontal="right" vertical="center"/>
    </xf>
    <xf numFmtId="0" fontId="7" fillId="9" borderId="144" xfId="0" applyFont="1" applyFill="1" applyBorder="1" applyAlignment="1" applyProtection="1">
      <alignment horizontal="right" vertical="center"/>
    </xf>
    <xf numFmtId="0" fontId="30" fillId="5" borderId="7" xfId="0" applyFont="1" applyFill="1" applyBorder="1" applyAlignment="1" applyProtection="1">
      <alignment horizontal="center" vertical="center" wrapText="1"/>
    </xf>
    <xf numFmtId="0" fontId="0" fillId="0" borderId="7" xfId="0" applyBorder="1" applyAlignment="1">
      <alignment horizontal="center" vertical="center" wrapText="1"/>
    </xf>
    <xf numFmtId="0" fontId="0" fillId="0" borderId="73" xfId="0" applyBorder="1" applyAlignment="1">
      <alignment horizontal="center" vertical="center" wrapText="1"/>
    </xf>
    <xf numFmtId="0" fontId="1" fillId="0" borderId="199" xfId="0" applyFont="1" applyFill="1" applyBorder="1" applyAlignment="1" applyProtection="1">
      <alignment horizontal="right" vertical="center" wrapText="1"/>
    </xf>
    <xf numFmtId="0" fontId="0" fillId="0" borderId="199" xfId="0" applyBorder="1" applyAlignment="1">
      <alignment horizontal="right" vertical="center"/>
    </xf>
    <xf numFmtId="0" fontId="0" fillId="0" borderId="200" xfId="0" applyBorder="1" applyAlignment="1">
      <alignment horizontal="right" vertical="center"/>
    </xf>
    <xf numFmtId="49" fontId="18" fillId="3" borderId="14" xfId="0" applyNumberFormat="1" applyFont="1" applyFill="1" applyBorder="1" applyAlignment="1" applyProtection="1">
      <alignment horizontal="left" vertical="center"/>
      <protection locked="0"/>
    </xf>
    <xf numFmtId="49" fontId="18" fillId="3" borderId="14" xfId="0" applyNumberFormat="1" applyFont="1" applyFill="1" applyBorder="1" applyAlignment="1" applyProtection="1">
      <alignment vertical="center"/>
      <protection locked="0"/>
    </xf>
    <xf numFmtId="0" fontId="1" fillId="0" borderId="206" xfId="0" applyFont="1" applyFill="1" applyBorder="1" applyAlignment="1" applyProtection="1">
      <alignment horizontal="right" vertical="center" wrapText="1"/>
    </xf>
    <xf numFmtId="0" fontId="1" fillId="0" borderId="200" xfId="0" applyFont="1" applyFill="1" applyBorder="1" applyAlignment="1" applyProtection="1">
      <alignment horizontal="right" vertical="center" wrapText="1"/>
    </xf>
    <xf numFmtId="0" fontId="30" fillId="5" borderId="188" xfId="0" applyFont="1" applyFill="1" applyBorder="1" applyAlignment="1" applyProtection="1">
      <alignment horizontal="center" vertical="center" wrapText="1"/>
    </xf>
    <xf numFmtId="0" fontId="30" fillId="5" borderId="73" xfId="0" applyFont="1" applyFill="1" applyBorder="1" applyAlignment="1" applyProtection="1">
      <alignment horizontal="center" vertical="center" wrapText="1"/>
    </xf>
    <xf numFmtId="0" fontId="1" fillId="0" borderId="139" xfId="0" applyFont="1" applyFill="1" applyBorder="1" applyAlignment="1" applyProtection="1">
      <alignment horizontal="right" vertical="center" wrapText="1"/>
    </xf>
    <xf numFmtId="0" fontId="1" fillId="0" borderId="111" xfId="0" applyFont="1" applyFill="1" applyBorder="1" applyAlignment="1" applyProtection="1">
      <alignment horizontal="right" vertical="center" wrapText="1"/>
    </xf>
    <xf numFmtId="0" fontId="1" fillId="0" borderId="79" xfId="0" applyFont="1" applyFill="1" applyBorder="1" applyAlignment="1" applyProtection="1">
      <alignment horizontal="right" vertical="center" wrapText="1"/>
    </xf>
    <xf numFmtId="0" fontId="1" fillId="0" borderId="110" xfId="0" applyFont="1" applyFill="1" applyBorder="1" applyAlignment="1" applyProtection="1">
      <alignment horizontal="right" vertical="center" wrapText="1"/>
    </xf>
    <xf numFmtId="0" fontId="42" fillId="5" borderId="112" xfId="0" applyFont="1" applyFill="1" applyBorder="1" applyAlignment="1" applyProtection="1">
      <alignment horizontal="center" vertical="center" wrapText="1"/>
    </xf>
    <xf numFmtId="0" fontId="52" fillId="0" borderId="8" xfId="0" applyFont="1" applyBorder="1" applyAlignment="1" applyProtection="1">
      <alignment horizontal="center" vertical="center"/>
    </xf>
    <xf numFmtId="0" fontId="52"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34" fillId="0" borderId="10" xfId="0" applyFont="1" applyBorder="1" applyAlignment="1" applyProtection="1">
      <alignment horizontal="center" vertical="center"/>
    </xf>
    <xf numFmtId="49" fontId="18" fillId="3" borderId="25" xfId="0" applyNumberFormat="1" applyFont="1" applyFill="1" applyBorder="1" applyAlignment="1" applyProtection="1">
      <alignment horizontal="left" vertical="center"/>
      <protection locked="0"/>
    </xf>
    <xf numFmtId="0" fontId="7" fillId="9" borderId="70" xfId="0" applyFont="1" applyFill="1" applyBorder="1" applyAlignment="1" applyProtection="1">
      <alignment horizontal="right" vertical="center" wrapText="1"/>
    </xf>
    <xf numFmtId="0" fontId="7" fillId="9" borderId="144" xfId="0" applyFont="1" applyFill="1" applyBorder="1" applyAlignment="1" applyProtection="1">
      <alignment horizontal="right" vertical="center" wrapText="1"/>
    </xf>
    <xf numFmtId="0" fontId="1" fillId="0" borderId="79" xfId="0" applyFont="1" applyBorder="1" applyAlignment="1" applyProtection="1">
      <alignment horizontal="right" vertical="center" wrapText="1"/>
    </xf>
    <xf numFmtId="0" fontId="1" fillId="0" borderId="15" xfId="0" applyFont="1" applyBorder="1" applyAlignment="1" applyProtection="1">
      <alignment horizontal="right" vertical="center" wrapText="1"/>
    </xf>
    <xf numFmtId="49" fontId="98" fillId="3" borderId="79" xfId="18" applyNumberFormat="1" applyFont="1" applyFill="1" applyBorder="1" applyAlignment="1" applyProtection="1">
      <alignment horizontal="left" vertical="center"/>
      <protection locked="0"/>
    </xf>
    <xf numFmtId="49" fontId="98" fillId="3" borderId="14" xfId="18" applyNumberFormat="1" applyFont="1" applyFill="1" applyBorder="1" applyAlignment="1" applyProtection="1">
      <alignment horizontal="left" vertical="center"/>
      <protection locked="0"/>
    </xf>
    <xf numFmtId="49" fontId="18" fillId="3" borderId="140" xfId="0" applyNumberFormat="1" applyFont="1" applyFill="1" applyBorder="1" applyAlignment="1" applyProtection="1">
      <alignment horizontal="left" vertical="center"/>
      <protection locked="0"/>
    </xf>
    <xf numFmtId="49" fontId="18" fillId="3" borderId="1" xfId="0" applyNumberFormat="1" applyFont="1" applyFill="1" applyBorder="1" applyAlignment="1" applyProtection="1">
      <alignment horizontal="left" vertical="center"/>
      <protection locked="0"/>
    </xf>
    <xf numFmtId="49" fontId="18" fillId="3" borderId="141" xfId="0" applyNumberFormat="1" applyFont="1" applyFill="1" applyBorder="1" applyAlignment="1" applyProtection="1">
      <alignment horizontal="left" vertical="center"/>
      <protection locked="0"/>
    </xf>
    <xf numFmtId="49" fontId="18" fillId="3" borderId="24" xfId="0" applyNumberFormat="1" applyFont="1" applyFill="1" applyBorder="1" applyAlignment="1" applyProtection="1">
      <alignment horizontal="left" vertical="center"/>
      <protection locked="0"/>
    </xf>
    <xf numFmtId="49" fontId="18" fillId="3" borderId="15" xfId="0" applyNumberFormat="1" applyFont="1" applyFill="1" applyBorder="1" applyAlignment="1" applyProtection="1">
      <alignment horizontal="left" vertical="center"/>
      <protection locked="0"/>
    </xf>
    <xf numFmtId="49" fontId="18" fillId="3" borderId="110" xfId="0" applyNumberFormat="1" applyFont="1" applyFill="1" applyBorder="1" applyAlignment="1" applyProtection="1">
      <alignment horizontal="left" vertical="center"/>
      <protection locked="0"/>
    </xf>
    <xf numFmtId="49" fontId="46" fillId="3" borderId="110" xfId="0" applyNumberFormat="1" applyFont="1" applyFill="1" applyBorder="1" applyAlignment="1" applyProtection="1">
      <alignment horizontal="left" vertical="center"/>
      <protection locked="0"/>
    </xf>
    <xf numFmtId="0" fontId="58" fillId="0" borderId="10" xfId="0" applyFont="1" applyFill="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142" xfId="0" applyFont="1" applyFill="1" applyBorder="1" applyAlignment="1" applyProtection="1">
      <alignment horizontal="center" vertical="center" wrapText="1"/>
    </xf>
    <xf numFmtId="0" fontId="58" fillId="0" borderId="12" xfId="0" applyFont="1" applyFill="1" applyBorder="1" applyAlignment="1" applyProtection="1">
      <alignment horizontal="center" vertical="center" wrapText="1"/>
    </xf>
    <xf numFmtId="49" fontId="18" fillId="3" borderId="141" xfId="0" applyNumberFormat="1" applyFont="1" applyFill="1" applyBorder="1" applyAlignment="1" applyProtection="1">
      <alignment vertical="center"/>
      <protection locked="0"/>
    </xf>
    <xf numFmtId="49" fontId="28" fillId="3" borderId="110" xfId="0" applyNumberFormat="1" applyFont="1" applyFill="1" applyBorder="1" applyAlignment="1" applyProtection="1">
      <alignment horizontal="center" vertical="center"/>
      <protection locked="0"/>
    </xf>
    <xf numFmtId="0" fontId="24" fillId="0" borderId="15"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30" fillId="5" borderId="183" xfId="0" applyFont="1" applyFill="1" applyBorder="1" applyAlignment="1" applyProtection="1">
      <alignment horizontal="center" vertical="center" wrapText="1"/>
    </xf>
    <xf numFmtId="0" fontId="30" fillId="5" borderId="74" xfId="0" applyFont="1" applyFill="1" applyBorder="1" applyAlignment="1" applyProtection="1">
      <alignment horizontal="center" vertical="center" wrapText="1"/>
    </xf>
    <xf numFmtId="0" fontId="7" fillId="5" borderId="148" xfId="0" applyFont="1" applyFill="1" applyBorder="1" applyAlignment="1" applyProtection="1">
      <alignment horizontal="center" vertical="top" wrapText="1"/>
    </xf>
    <xf numFmtId="0" fontId="7" fillId="5" borderId="102" xfId="0" applyFont="1" applyFill="1" applyBorder="1" applyAlignment="1" applyProtection="1">
      <alignment horizontal="center" vertical="top" wrapText="1"/>
    </xf>
    <xf numFmtId="0" fontId="7" fillId="6" borderId="147" xfId="0" applyFont="1" applyFill="1" applyBorder="1" applyAlignment="1" applyProtection="1">
      <alignment horizontal="center" vertical="top" wrapText="1"/>
    </xf>
    <xf numFmtId="0" fontId="28" fillId="0" borderId="38"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 xfId="0" applyFont="1" applyBorder="1" applyAlignment="1">
      <alignment vertical="center" wrapText="1"/>
    </xf>
    <xf numFmtId="0" fontId="28" fillId="0" borderId="0" xfId="0" applyFont="1" applyBorder="1" applyAlignment="1">
      <alignmen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12" xfId="0" applyFont="1" applyBorder="1" applyAlignment="1">
      <alignment vertical="center" wrapText="1"/>
    </xf>
    <xf numFmtId="49" fontId="18" fillId="0" borderId="14" xfId="0" applyNumberFormat="1" applyFont="1" applyFill="1" applyBorder="1" applyAlignment="1" applyProtection="1">
      <alignment vertical="center"/>
    </xf>
    <xf numFmtId="166" fontId="5" fillId="0" borderId="79" xfId="0" applyNumberFormat="1" applyFont="1" applyFill="1" applyBorder="1" applyAlignment="1" applyProtection="1">
      <alignment vertical="center"/>
    </xf>
    <xf numFmtId="166" fontId="1" fillId="0" borderId="15" xfId="0" applyNumberFormat="1" applyFont="1" applyBorder="1" applyAlignment="1" applyProtection="1">
      <alignment vertical="center"/>
    </xf>
    <xf numFmtId="166" fontId="1" fillId="0" borderId="110" xfId="0" applyNumberFormat="1" applyFont="1" applyBorder="1" applyAlignment="1" applyProtection="1">
      <alignment vertical="center"/>
    </xf>
    <xf numFmtId="166" fontId="1" fillId="0" borderId="110" xfId="0" applyNumberFormat="1" applyFont="1" applyBorder="1" applyAlignment="1">
      <alignment vertical="center"/>
    </xf>
    <xf numFmtId="0" fontId="18" fillId="0" borderId="5" xfId="0" applyFont="1" applyBorder="1" applyAlignment="1" applyProtection="1">
      <alignment horizontal="right" vertical="center"/>
    </xf>
    <xf numFmtId="0" fontId="14" fillId="0" borderId="75" xfId="0" applyFont="1" applyBorder="1" applyAlignment="1" applyProtection="1">
      <alignment horizontal="right" vertical="center"/>
    </xf>
    <xf numFmtId="174" fontId="53" fillId="0" borderId="140" xfId="0" applyNumberFormat="1" applyFont="1" applyBorder="1" applyAlignment="1" applyProtection="1">
      <alignment horizontal="left" vertical="center"/>
    </xf>
    <xf numFmtId="0" fontId="53" fillId="0" borderId="1" xfId="0" applyFont="1" applyBorder="1" applyAlignment="1" applyProtection="1">
      <alignment vertical="center"/>
    </xf>
    <xf numFmtId="0" fontId="38" fillId="0" borderId="1" xfId="0" applyFont="1" applyBorder="1" applyAlignment="1" applyProtection="1">
      <alignment vertical="center"/>
    </xf>
    <xf numFmtId="0" fontId="38" fillId="0" borderId="123" xfId="0" applyFont="1" applyBorder="1" applyAlignment="1" applyProtection="1">
      <alignment vertical="center"/>
    </xf>
    <xf numFmtId="166" fontId="5" fillId="0" borderId="16" xfId="0" applyNumberFormat="1" applyFont="1" applyFill="1" applyBorder="1" applyAlignment="1" applyProtection="1">
      <alignment vertical="center"/>
    </xf>
    <xf numFmtId="166" fontId="1" fillId="0" borderId="16" xfId="0" applyNumberFormat="1" applyFont="1" applyBorder="1" applyAlignment="1" applyProtection="1">
      <alignment vertical="center"/>
    </xf>
    <xf numFmtId="166" fontId="1" fillId="0" borderId="15" xfId="0" applyNumberFormat="1" applyFont="1" applyBorder="1" applyAlignment="1">
      <alignment vertical="center"/>
    </xf>
    <xf numFmtId="0" fontId="66" fillId="0" borderId="16" xfId="0" applyFont="1" applyFill="1" applyBorder="1" applyAlignment="1" applyProtection="1">
      <alignment horizontal="center" vertical="center" wrapText="1"/>
    </xf>
    <xf numFmtId="0" fontId="4" fillId="0" borderId="16" xfId="0" applyFont="1" applyBorder="1" applyAlignment="1" applyProtection="1">
      <alignment horizontal="center" vertical="center" wrapText="1"/>
    </xf>
    <xf numFmtId="168" fontId="24" fillId="0" borderId="6" xfId="0" applyNumberFormat="1" applyFont="1" applyFill="1" applyBorder="1" applyAlignment="1" applyProtection="1">
      <alignment horizontal="right" vertical="center"/>
    </xf>
    <xf numFmtId="0" fontId="24" fillId="0" borderId="6" xfId="0" applyFont="1" applyBorder="1" applyAlignment="1" applyProtection="1">
      <alignment horizontal="right" vertical="center"/>
    </xf>
    <xf numFmtId="0" fontId="7" fillId="0" borderId="6" xfId="0" applyFont="1" applyBorder="1" applyAlignment="1" applyProtection="1">
      <alignment vertical="center"/>
    </xf>
    <xf numFmtId="0" fontId="66" fillId="0" borderId="79" xfId="0" applyFont="1" applyFill="1" applyBorder="1" applyAlignment="1" applyProtection="1">
      <alignment horizontal="center" vertical="center" wrapText="1"/>
    </xf>
    <xf numFmtId="0" fontId="0" fillId="0" borderId="110" xfId="0" applyBorder="1" applyAlignment="1">
      <alignment horizontal="center" vertical="center" wrapText="1"/>
    </xf>
    <xf numFmtId="166" fontId="5" fillId="0" borderId="79" xfId="0" applyNumberFormat="1" applyFont="1" applyFill="1" applyBorder="1" applyAlignment="1" applyProtection="1">
      <alignment vertical="center" wrapText="1"/>
    </xf>
    <xf numFmtId="166" fontId="1" fillId="0" borderId="110" xfId="0" applyNumberFormat="1" applyFont="1" applyBorder="1" applyAlignment="1">
      <alignmen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0" fontId="14" fillId="0" borderId="0" xfId="0" applyFont="1" applyBorder="1" applyAlignment="1" applyProtection="1">
      <alignment vertical="center"/>
    </xf>
    <xf numFmtId="9" fontId="4" fillId="0" borderId="2" xfId="0" applyNumberFormat="1" applyFont="1" applyFill="1" applyBorder="1" applyAlignment="1" applyProtection="1">
      <alignment vertical="center" wrapText="1"/>
    </xf>
    <xf numFmtId="0" fontId="14" fillId="0" borderId="2" xfId="0" applyFont="1" applyBorder="1" applyAlignment="1" applyProtection="1">
      <alignment vertical="center" wrapText="1"/>
    </xf>
    <xf numFmtId="0" fontId="4" fillId="0" borderId="2" xfId="0" applyFont="1" applyBorder="1" applyAlignment="1" applyProtection="1">
      <alignment horizontal="left" vertical="center" wrapText="1"/>
    </xf>
    <xf numFmtId="166" fontId="21" fillId="3" borderId="116" xfId="0" applyNumberFormat="1" applyFont="1" applyFill="1" applyBorder="1" applyAlignment="1" applyProtection="1">
      <alignment vertical="center"/>
      <protection locked="0"/>
    </xf>
    <xf numFmtId="166" fontId="1" fillId="0" borderId="149" xfId="0" applyNumberFormat="1" applyFont="1" applyBorder="1" applyAlignment="1" applyProtection="1">
      <alignment vertical="center"/>
      <protection locked="0"/>
    </xf>
    <xf numFmtId="166" fontId="21" fillId="3" borderId="211" xfId="0" applyNumberFormat="1" applyFont="1" applyFill="1" applyBorder="1" applyAlignment="1" applyProtection="1">
      <alignment vertical="center" wrapText="1"/>
      <protection locked="0"/>
    </xf>
    <xf numFmtId="166" fontId="1" fillId="0" borderId="212" xfId="0" applyNumberFormat="1" applyFont="1" applyBorder="1" applyAlignment="1">
      <alignment vertical="center" wrapText="1"/>
    </xf>
    <xf numFmtId="166" fontId="21" fillId="3" borderId="142" xfId="0" applyNumberFormat="1" applyFont="1" applyFill="1" applyBorder="1" applyAlignment="1" applyProtection="1">
      <alignment vertical="center"/>
      <protection locked="0"/>
    </xf>
    <xf numFmtId="166" fontId="1" fillId="0" borderId="6" xfId="0" applyNumberFormat="1" applyFont="1" applyBorder="1" applyAlignment="1" applyProtection="1">
      <alignment vertical="center"/>
      <protection locked="0"/>
    </xf>
    <xf numFmtId="166" fontId="21" fillId="3" borderId="148" xfId="0" applyNumberFormat="1" applyFont="1" applyFill="1" applyBorder="1" applyAlignment="1" applyProtection="1">
      <alignment vertical="center"/>
      <protection locked="0"/>
    </xf>
    <xf numFmtId="166" fontId="1" fillId="0" borderId="148" xfId="0" applyNumberFormat="1" applyFont="1" applyBorder="1" applyAlignment="1" applyProtection="1">
      <alignment vertical="center"/>
      <protection locked="0"/>
    </xf>
    <xf numFmtId="0" fontId="61" fillId="0" borderId="3"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28" fillId="0" borderId="0" xfId="0" applyFont="1" applyBorder="1" applyAlignment="1" applyProtection="1">
      <alignment horizontal="right" vertical="center"/>
    </xf>
    <xf numFmtId="49" fontId="32" fillId="0" borderId="6" xfId="0" applyNumberFormat="1" applyFont="1" applyBorder="1" applyAlignment="1" applyProtection="1">
      <alignment horizontal="left" vertical="center"/>
    </xf>
    <xf numFmtId="0" fontId="14" fillId="0" borderId="6" xfId="0" applyFont="1" applyBorder="1" applyAlignment="1" applyProtection="1">
      <alignment vertical="center"/>
    </xf>
    <xf numFmtId="0" fontId="14" fillId="0" borderId="12" xfId="0" applyFont="1" applyBorder="1" applyAlignment="1" applyProtection="1">
      <alignment vertical="center"/>
    </xf>
    <xf numFmtId="0" fontId="72" fillId="3" borderId="26" xfId="13" applyFont="1" applyFill="1" applyBorder="1" applyAlignment="1" applyProtection="1">
      <alignment horizontal="left" vertical="center" wrapText="1"/>
      <protection locked="0"/>
    </xf>
    <xf numFmtId="0" fontId="85" fillId="0" borderId="26" xfId="0" applyFont="1" applyBorder="1" applyAlignment="1" applyProtection="1">
      <alignment horizontal="left" vertical="center" wrapText="1"/>
      <protection locked="0"/>
    </xf>
    <xf numFmtId="0" fontId="85" fillId="0" borderId="27" xfId="0" applyFont="1" applyBorder="1" applyAlignment="1" applyProtection="1">
      <alignment horizontal="left" vertical="center" wrapText="1"/>
      <protection locked="0"/>
    </xf>
    <xf numFmtId="0" fontId="85" fillId="0" borderId="6" xfId="0" applyFont="1" applyBorder="1" applyAlignment="1" applyProtection="1">
      <alignment horizontal="left" vertical="center" wrapText="1"/>
      <protection locked="0"/>
    </xf>
    <xf numFmtId="0" fontId="85" fillId="0" borderId="12" xfId="0" applyFont="1" applyBorder="1" applyAlignment="1" applyProtection="1">
      <alignment horizontal="left" vertical="center" wrapText="1"/>
      <protection locked="0"/>
    </xf>
    <xf numFmtId="0" fontId="41" fillId="0" borderId="16" xfId="0" applyFont="1" applyBorder="1" applyAlignment="1" applyProtection="1">
      <alignment horizontal="left" vertical="center"/>
    </xf>
    <xf numFmtId="0" fontId="17" fillId="0" borderId="16" xfId="0" applyFont="1" applyBorder="1" applyAlignment="1" applyProtection="1">
      <alignment horizontal="left" vertical="center"/>
    </xf>
    <xf numFmtId="0" fontId="18" fillId="0" borderId="2" xfId="0" applyFont="1" applyBorder="1" applyAlignment="1" applyProtection="1">
      <alignment horizontal="right" vertical="center"/>
    </xf>
    <xf numFmtId="0" fontId="14" fillId="0" borderId="47" xfId="0" applyFont="1" applyBorder="1" applyAlignment="1" applyProtection="1">
      <alignment horizontal="right" vertical="center"/>
    </xf>
    <xf numFmtId="168" fontId="28" fillId="0" borderId="59" xfId="0" applyNumberFormat="1" applyFont="1" applyFill="1" applyBorder="1" applyAlignment="1" applyProtection="1">
      <alignment horizontal="right" vertical="center"/>
    </xf>
    <xf numFmtId="0" fontId="28" fillId="0" borderId="59" xfId="0" applyFont="1" applyBorder="1" applyAlignment="1" applyProtection="1">
      <alignment horizontal="right" vertical="center"/>
    </xf>
    <xf numFmtId="0" fontId="16" fillId="0" borderId="59" xfId="0" applyFont="1" applyBorder="1" applyAlignment="1" applyProtection="1">
      <alignment vertical="center"/>
    </xf>
    <xf numFmtId="9" fontId="5" fillId="0" borderId="3" xfId="0" applyNumberFormat="1" applyFont="1" applyFill="1" applyBorder="1" applyAlignment="1" applyProtection="1">
      <alignment vertical="center"/>
    </xf>
    <xf numFmtId="0" fontId="14" fillId="0" borderId="3" xfId="0" applyFont="1" applyBorder="1" applyAlignment="1" applyProtection="1">
      <alignment vertical="center"/>
    </xf>
    <xf numFmtId="0" fontId="18" fillId="0" borderId="142" xfId="0" applyFont="1" applyFill="1" applyBorder="1" applyAlignment="1" applyProtection="1">
      <alignment horizontal="right" vertical="center"/>
    </xf>
    <xf numFmtId="0" fontId="17" fillId="0" borderId="6" xfId="0" applyFont="1" applyBorder="1" applyAlignment="1" applyProtection="1">
      <alignment vertical="center"/>
    </xf>
    <xf numFmtId="49" fontId="41" fillId="0" borderId="16" xfId="0" applyNumberFormat="1" applyFont="1" applyBorder="1" applyAlignment="1" applyProtection="1">
      <alignment vertical="center"/>
    </xf>
    <xf numFmtId="0" fontId="14" fillId="0" borderId="28" xfId="0" applyFont="1" applyBorder="1" applyAlignment="1" applyProtection="1">
      <alignment vertical="center"/>
    </xf>
    <xf numFmtId="49" fontId="41" fillId="0" borderId="140" xfId="0" applyNumberFormat="1" applyFont="1" applyBorder="1" applyAlignment="1" applyProtection="1">
      <alignment vertical="center"/>
    </xf>
    <xf numFmtId="0" fontId="17" fillId="0" borderId="1" xfId="0" applyFont="1" applyBorder="1" applyAlignment="1" applyProtection="1">
      <alignment vertical="center"/>
    </xf>
    <xf numFmtId="0" fontId="17" fillId="0" borderId="123" xfId="0" applyFont="1" applyBorder="1" applyAlignment="1" applyProtection="1">
      <alignment vertical="center"/>
    </xf>
    <xf numFmtId="49" fontId="53" fillId="0" borderId="140" xfId="0" applyNumberFormat="1" applyFont="1" applyBorder="1" applyAlignment="1" applyProtection="1">
      <alignment vertical="center"/>
    </xf>
    <xf numFmtId="0" fontId="14" fillId="0" borderId="1" xfId="0" applyFont="1" applyBorder="1" applyAlignment="1" applyProtection="1">
      <alignment vertical="center"/>
    </xf>
    <xf numFmtId="0" fontId="14" fillId="0" borderId="141" xfId="0" applyFont="1" applyBorder="1" applyAlignment="1" applyProtection="1">
      <alignment vertical="center"/>
    </xf>
    <xf numFmtId="49" fontId="41" fillId="0" borderId="6" xfId="0" applyNumberFormat="1" applyFont="1" applyBorder="1" applyAlignment="1" applyProtection="1">
      <alignment vertical="center"/>
    </xf>
    <xf numFmtId="49" fontId="53" fillId="0" borderId="78" xfId="0" applyNumberFormat="1" applyFont="1" applyBorder="1" applyAlignment="1" applyProtection="1">
      <alignment vertical="center"/>
    </xf>
    <xf numFmtId="0" fontId="17" fillId="0" borderId="78" xfId="0" applyFont="1" applyBorder="1" applyAlignment="1" applyProtection="1">
      <alignment vertical="center"/>
    </xf>
    <xf numFmtId="0" fontId="17" fillId="0" borderId="80" xfId="0" applyFont="1" applyBorder="1" applyAlignment="1" applyProtection="1">
      <alignment vertical="center"/>
    </xf>
    <xf numFmtId="179" fontId="41" fillId="0" borderId="78" xfId="0" applyNumberFormat="1" applyFont="1" applyBorder="1" applyAlignment="1" applyProtection="1">
      <alignment horizontal="left" vertical="center"/>
    </xf>
    <xf numFmtId="179" fontId="32" fillId="0" borderId="78" xfId="0" applyNumberFormat="1" applyFont="1" applyBorder="1" applyAlignment="1" applyProtection="1">
      <alignment horizontal="left" vertical="center"/>
    </xf>
    <xf numFmtId="49" fontId="29" fillId="0" borderId="35" xfId="0" applyNumberFormat="1" applyFont="1" applyBorder="1" applyAlignment="1" applyProtection="1">
      <alignment horizontal="center" vertical="center"/>
    </xf>
    <xf numFmtId="0" fontId="28" fillId="0" borderId="35"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16" xfId="0" applyFont="1" applyBorder="1" applyAlignment="1" applyProtection="1">
      <alignment horizontal="left" vertical="center"/>
    </xf>
    <xf numFmtId="0" fontId="18" fillId="0" borderId="81" xfId="0" applyFont="1" applyFill="1" applyBorder="1" applyAlignment="1" applyProtection="1">
      <alignment horizontal="right" vertical="center"/>
    </xf>
    <xf numFmtId="0" fontId="14" fillId="0" borderId="47" xfId="0" applyFont="1" applyBorder="1" applyAlignment="1" applyProtection="1">
      <alignment vertical="center"/>
    </xf>
    <xf numFmtId="49" fontId="17" fillId="0" borderId="16" xfId="0" applyNumberFormat="1" applyFont="1" applyBorder="1" applyAlignment="1" applyProtection="1">
      <alignment vertical="center"/>
    </xf>
    <xf numFmtId="49" fontId="14" fillId="0" borderId="16" xfId="0" applyNumberFormat="1" applyFont="1" applyBorder="1" applyAlignment="1" applyProtection="1">
      <alignment vertical="center"/>
    </xf>
    <xf numFmtId="49" fontId="41" fillId="0" borderId="16" xfId="0" applyNumberFormat="1" applyFont="1" applyFill="1" applyBorder="1" applyAlignment="1" applyProtection="1">
      <alignment horizontal="left" vertical="center"/>
    </xf>
    <xf numFmtId="49" fontId="17" fillId="0" borderId="28" xfId="0" applyNumberFormat="1" applyFont="1" applyBorder="1" applyAlignment="1" applyProtection="1">
      <alignment vertical="center"/>
    </xf>
    <xf numFmtId="49" fontId="41" fillId="0" borderId="30" xfId="0" applyNumberFormat="1" applyFont="1" applyFill="1" applyBorder="1" applyAlignment="1" applyProtection="1">
      <alignment horizontal="left" vertical="center"/>
    </xf>
    <xf numFmtId="0" fontId="17" fillId="0" borderId="30" xfId="0" applyFont="1" applyBorder="1" applyAlignment="1" applyProtection="1">
      <alignment vertical="center"/>
    </xf>
    <xf numFmtId="49" fontId="40" fillId="0" borderId="16" xfId="13" applyNumberFormat="1" applyFont="1" applyFill="1" applyBorder="1" applyAlignment="1" applyProtection="1">
      <alignment horizontal="left" vertical="center"/>
    </xf>
    <xf numFmtId="0" fontId="17" fillId="0" borderId="16" xfId="0" applyFont="1" applyBorder="1" applyAlignment="1" applyProtection="1">
      <alignment vertical="center"/>
    </xf>
    <xf numFmtId="0" fontId="41" fillId="0" borderId="16" xfId="0" applyFont="1" applyBorder="1" applyAlignment="1" applyProtection="1">
      <alignment vertical="center"/>
    </xf>
    <xf numFmtId="0" fontId="18" fillId="0" borderId="2" xfId="0" applyFont="1" applyFill="1" applyBorder="1" applyAlignment="1" applyProtection="1">
      <alignment horizontal="right" vertical="center"/>
    </xf>
    <xf numFmtId="0" fontId="32" fillId="0" borderId="16" xfId="0" applyFont="1" applyBorder="1" applyAlignment="1" applyProtection="1">
      <alignment horizontal="left" vertical="center"/>
    </xf>
    <xf numFmtId="166" fontId="1" fillId="0" borderId="16" xfId="0" applyNumberFormat="1" applyFont="1" applyBorder="1" applyAlignment="1"/>
    <xf numFmtId="166" fontId="1" fillId="10" borderId="140" xfId="0" applyNumberFormat="1" applyFont="1" applyFill="1" applyBorder="1" applyAlignment="1" applyProtection="1">
      <alignment vertical="center"/>
      <protection locked="0"/>
    </xf>
    <xf numFmtId="166" fontId="1" fillId="10" borderId="123" xfId="0" applyNumberFormat="1" applyFont="1" applyFill="1" applyBorder="1" applyAlignment="1">
      <alignmen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177" fontId="41" fillId="0" borderId="16" xfId="0" applyNumberFormat="1" applyFont="1" applyBorder="1" applyAlignment="1" applyProtection="1">
      <alignment horizontal="left" vertical="center"/>
    </xf>
    <xf numFmtId="0" fontId="0" fillId="0" borderId="16" xfId="0" applyBorder="1" applyAlignment="1"/>
    <xf numFmtId="166" fontId="5" fillId="0" borderId="16" xfId="0" applyNumberFormat="1" applyFont="1" applyFill="1" applyBorder="1" applyAlignment="1" applyProtection="1">
      <alignment vertical="center" wrapText="1"/>
    </xf>
    <xf numFmtId="166" fontId="1" fillId="0" borderId="16" xfId="0" applyNumberFormat="1" applyFont="1" applyBorder="1" applyAlignment="1">
      <alignment wrapText="1"/>
    </xf>
    <xf numFmtId="3" fontId="6" fillId="0" borderId="0" xfId="14"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0" fontId="7" fillId="0" borderId="0" xfId="0" applyFont="1" applyBorder="1" applyAlignment="1" applyProtection="1">
      <alignment horizontal="right" vertical="center"/>
    </xf>
    <xf numFmtId="0" fontId="19" fillId="0" borderId="0" xfId="0" applyFont="1" applyAlignment="1" applyProtection="1">
      <alignment horizontal="right" vertical="center"/>
    </xf>
    <xf numFmtId="0" fontId="4" fillId="0" borderId="47" xfId="0" applyFont="1" applyBorder="1" applyAlignment="1" applyProtection="1">
      <alignment horizontal="right" vertical="center"/>
    </xf>
    <xf numFmtId="0" fontId="7" fillId="0" borderId="0" xfId="0" applyFont="1" applyBorder="1" applyAlignment="1">
      <alignment horizontal="center"/>
    </xf>
    <xf numFmtId="0" fontId="1" fillId="0" borderId="0" xfId="0" applyFont="1" applyBorder="1" applyAlignment="1"/>
    <xf numFmtId="0" fontId="7" fillId="0" borderId="41" xfId="0" applyFont="1" applyBorder="1" applyAlignment="1"/>
    <xf numFmtId="0" fontId="14" fillId="0" borderId="9" xfId="0" applyFont="1" applyBorder="1" applyAlignment="1"/>
    <xf numFmtId="0" fontId="1" fillId="0" borderId="0" xfId="0" applyFont="1" applyFill="1" applyBorder="1" applyAlignment="1">
      <alignment horizontal="left"/>
    </xf>
    <xf numFmtId="0" fontId="1" fillId="0" borderId="47" xfId="0" applyFont="1" applyFill="1" applyBorder="1" applyAlignment="1">
      <alignment horizontal="left"/>
    </xf>
    <xf numFmtId="0" fontId="7" fillId="0" borderId="0" xfId="0" applyFont="1" applyFill="1" applyBorder="1" applyAlignment="1">
      <alignment horizontal="center"/>
    </xf>
    <xf numFmtId="0" fontId="7" fillId="0" borderId="79" xfId="0" applyFont="1" applyBorder="1" applyAlignment="1">
      <alignment horizontal="center" vertical="center"/>
    </xf>
    <xf numFmtId="0" fontId="7" fillId="0" borderId="15" xfId="0" applyFont="1" applyBorder="1" applyAlignment="1">
      <alignment horizontal="center" vertical="center"/>
    </xf>
    <xf numFmtId="0" fontId="7" fillId="0" borderId="110" xfId="0" applyFont="1" applyBorder="1" applyAlignment="1">
      <alignment horizontal="center" vertical="center"/>
    </xf>
    <xf numFmtId="0" fontId="7" fillId="0" borderId="30" xfId="0" applyFont="1" applyBorder="1" applyAlignment="1">
      <alignment horizontal="center" vertical="center" wrapText="1"/>
    </xf>
    <xf numFmtId="0" fontId="7" fillId="0" borderId="35" xfId="0" applyFont="1" applyBorder="1" applyAlignment="1">
      <alignment horizontal="center" vertical="center" wrapText="1"/>
    </xf>
    <xf numFmtId="184" fontId="1" fillId="0" borderId="9" xfId="0" applyNumberFormat="1" applyFont="1" applyBorder="1" applyAlignment="1">
      <alignment horizontal="left"/>
    </xf>
    <xf numFmtId="0" fontId="0" fillId="0" borderId="9" xfId="0" applyBorder="1" applyAlignment="1">
      <alignment horizontal="left"/>
    </xf>
    <xf numFmtId="0" fontId="7" fillId="0" borderId="2" xfId="0" applyFont="1" applyBorder="1" applyAlignment="1">
      <alignment horizontal="center" textRotation="180"/>
    </xf>
    <xf numFmtId="0" fontId="115" fillId="0" borderId="2" xfId="0" applyFont="1" applyBorder="1" applyAlignment="1">
      <alignment horizontal="center" textRotation="180"/>
    </xf>
    <xf numFmtId="0" fontId="115" fillId="0" borderId="51" xfId="0" applyFont="1" applyBorder="1" applyAlignment="1">
      <alignment horizontal="center" textRotation="180"/>
    </xf>
    <xf numFmtId="0" fontId="18" fillId="0" borderId="0" xfId="0" applyFont="1" applyBorder="1" applyAlignment="1">
      <alignment horizontal="right" vertical="center"/>
    </xf>
    <xf numFmtId="14" fontId="17" fillId="3" borderId="79" xfId="0" applyNumberFormat="1" applyFont="1" applyFill="1" applyBorder="1" applyAlignment="1" applyProtection="1">
      <alignment vertical="center"/>
      <protection locked="0"/>
    </xf>
    <xf numFmtId="14" fontId="17" fillId="3" borderId="15" xfId="0" applyNumberFormat="1" applyFont="1" applyFill="1" applyBorder="1" applyAlignment="1" applyProtection="1">
      <alignment vertical="center"/>
      <protection locked="0"/>
    </xf>
    <xf numFmtId="14" fontId="17" fillId="3" borderId="14" xfId="0" applyNumberFormat="1" applyFont="1" applyFill="1" applyBorder="1" applyAlignment="1" applyProtection="1">
      <alignment vertical="center"/>
      <protection locked="0"/>
    </xf>
    <xf numFmtId="0" fontId="16" fillId="0" borderId="5" xfId="0" applyFont="1" applyBorder="1" applyAlignment="1">
      <alignment horizontal="right" vertical="center"/>
    </xf>
    <xf numFmtId="0" fontId="16" fillId="0" borderId="6" xfId="0" applyFont="1" applyBorder="1" applyAlignment="1">
      <alignment horizontal="right" vertical="center"/>
    </xf>
    <xf numFmtId="1" fontId="16"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7" fillId="0" borderId="107" xfId="0" applyFont="1" applyBorder="1" applyAlignment="1">
      <alignment horizontal="center"/>
    </xf>
    <xf numFmtId="0" fontId="88" fillId="0" borderId="107" xfId="0" applyFont="1" applyBorder="1" applyAlignment="1">
      <alignment horizontal="center"/>
    </xf>
    <xf numFmtId="0" fontId="18" fillId="0" borderId="16" xfId="0" applyFont="1" applyBorder="1" applyAlignment="1">
      <alignment horizontal="center" vertical="center" wrapText="1"/>
    </xf>
    <xf numFmtId="0" fontId="17" fillId="0" borderId="79"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10"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19" xfId="0" applyBorder="1" applyAlignment="1">
      <alignment horizontal="center" vertical="center" wrapText="1"/>
    </xf>
    <xf numFmtId="0" fontId="18" fillId="0" borderId="42" xfId="0" applyFont="1" applyBorder="1" applyAlignment="1">
      <alignment horizontal="center" vertical="center" wrapText="1"/>
    </xf>
    <xf numFmtId="0" fontId="0" fillId="0" borderId="35" xfId="0" applyBorder="1" applyAlignment="1">
      <alignment wrapText="1"/>
    </xf>
    <xf numFmtId="0" fontId="18" fillId="0" borderId="43" xfId="0" applyFont="1" applyBorder="1" applyAlignment="1">
      <alignment horizontal="center" vertical="center" wrapText="1"/>
    </xf>
    <xf numFmtId="0" fontId="0" fillId="0" borderId="62" xfId="0" applyBorder="1" applyAlignment="1"/>
    <xf numFmtId="0" fontId="18" fillId="0" borderId="79" xfId="0" applyFont="1" applyBorder="1" applyAlignment="1">
      <alignment horizontal="center" vertical="center" wrapText="1"/>
    </xf>
    <xf numFmtId="0" fontId="18" fillId="0" borderId="16" xfId="0" applyFont="1" applyBorder="1" applyAlignment="1">
      <alignment horizontal="center" vertical="center"/>
    </xf>
    <xf numFmtId="0" fontId="88" fillId="0" borderId="35" xfId="0" applyFont="1" applyBorder="1" applyAlignment="1">
      <alignment horizontal="center" vertical="center" wrapText="1"/>
    </xf>
    <xf numFmtId="0" fontId="0" fillId="0" borderId="35" xfId="0" applyBorder="1" applyAlignment="1">
      <alignment horizontal="center" vertical="center"/>
    </xf>
    <xf numFmtId="0" fontId="7" fillId="0" borderId="136" xfId="0" applyFont="1" applyFill="1" applyBorder="1" applyAlignment="1">
      <alignment horizontal="center" wrapText="1"/>
    </xf>
    <xf numFmtId="0" fontId="88" fillId="0" borderId="42" xfId="0" applyFont="1" applyBorder="1" applyAlignment="1">
      <alignment wrapText="1"/>
    </xf>
    <xf numFmtId="0" fontId="0" fillId="0" borderId="16" xfId="0" applyBorder="1" applyAlignment="1">
      <alignment wrapText="1"/>
    </xf>
    <xf numFmtId="0" fontId="88" fillId="0" borderId="16" xfId="0" applyFont="1" applyBorder="1" applyAlignment="1">
      <alignment horizontal="center" vertical="center" wrapText="1"/>
    </xf>
    <xf numFmtId="0" fontId="0" fillId="0" borderId="110" xfId="0" applyBorder="1" applyAlignment="1">
      <alignment wrapText="1"/>
    </xf>
    <xf numFmtId="0" fontId="88" fillId="0" borderId="79" xfId="0" applyFont="1" applyBorder="1" applyAlignment="1">
      <alignment horizontal="center" vertical="center" wrapText="1"/>
    </xf>
    <xf numFmtId="0" fontId="88" fillId="0" borderId="110" xfId="0" applyFont="1" applyBorder="1" applyAlignment="1">
      <alignment horizontal="center" vertical="center" wrapText="1"/>
    </xf>
    <xf numFmtId="0" fontId="1" fillId="0" borderId="0" xfId="0" applyFont="1" applyAlignment="1">
      <alignment horizontal="justify" vertical="center" wrapText="1"/>
    </xf>
    <xf numFmtId="0" fontId="10" fillId="0" borderId="0" xfId="0" applyFont="1" applyAlignment="1">
      <alignment wrapText="1"/>
    </xf>
    <xf numFmtId="0" fontId="1" fillId="12" borderId="89" xfId="0" applyFont="1" applyFill="1" applyBorder="1" applyAlignment="1">
      <alignment horizontal="center"/>
    </xf>
    <xf numFmtId="0" fontId="1" fillId="12" borderId="154" xfId="0" applyFont="1" applyFill="1" applyBorder="1" applyAlignment="1">
      <alignment horizontal="center"/>
    </xf>
    <xf numFmtId="0" fontId="1" fillId="0" borderId="41" xfId="0" applyFont="1" applyBorder="1" applyAlignment="1">
      <alignment horizontal="center"/>
    </xf>
    <xf numFmtId="0" fontId="1" fillId="0" borderId="53" xfId="0" applyFont="1" applyBorder="1" applyAlignment="1">
      <alignment horizontal="center"/>
    </xf>
    <xf numFmtId="0" fontId="1" fillId="0" borderId="163" xfId="0" applyFont="1" applyBorder="1" applyAlignment="1">
      <alignment horizontal="center"/>
    </xf>
    <xf numFmtId="0" fontId="1" fillId="0" borderId="164" xfId="0" quotePrefix="1" applyFont="1" applyBorder="1" applyAlignment="1">
      <alignment horizontal="center"/>
    </xf>
    <xf numFmtId="0" fontId="7" fillId="0" borderId="171" xfId="0" applyFont="1" applyBorder="1" applyAlignment="1">
      <alignment horizontal="center"/>
    </xf>
    <xf numFmtId="0" fontId="7" fillId="0" borderId="110" xfId="0" applyFont="1" applyBorder="1" applyAlignment="1">
      <alignment horizontal="center"/>
    </xf>
    <xf numFmtId="182" fontId="7" fillId="0" borderId="183" xfId="0" applyNumberFormat="1" applyFont="1" applyBorder="1" applyAlignment="1">
      <alignment horizontal="center"/>
    </xf>
    <xf numFmtId="0" fontId="7" fillId="0" borderId="105" xfId="0" applyFont="1" applyBorder="1" applyAlignment="1">
      <alignment horizontal="center"/>
    </xf>
    <xf numFmtId="0" fontId="7" fillId="0" borderId="74" xfId="0" applyFont="1" applyBorder="1" applyAlignment="1">
      <alignment horizontal="center"/>
    </xf>
    <xf numFmtId="0" fontId="1" fillId="0" borderId="105" xfId="0" applyFont="1" applyBorder="1" applyAlignment="1">
      <alignment horizontal="center"/>
    </xf>
    <xf numFmtId="0" fontId="1" fillId="0" borderId="74" xfId="0" applyFont="1" applyBorder="1" applyAlignment="1">
      <alignment horizontal="center"/>
    </xf>
    <xf numFmtId="0" fontId="7" fillId="0" borderId="79" xfId="0" applyFont="1" applyBorder="1" applyAlignment="1">
      <alignment horizontal="center"/>
    </xf>
    <xf numFmtId="0" fontId="0" fillId="0" borderId="110" xfId="0" applyBorder="1" applyAlignment="1"/>
    <xf numFmtId="0" fontId="0" fillId="0" borderId="53" xfId="0" applyBorder="1" applyAlignment="1"/>
    <xf numFmtId="1" fontId="16" fillId="0" borderId="0" xfId="0" applyNumberFormat="1" applyFont="1" applyBorder="1" applyAlignment="1" applyProtection="1">
      <alignment horizontal="right" vertical="center"/>
    </xf>
    <xf numFmtId="0" fontId="0" fillId="0" borderId="0" xfId="0" applyBorder="1" applyAlignment="1">
      <alignment horizontal="right" vertical="center"/>
    </xf>
    <xf numFmtId="0" fontId="14" fillId="0" borderId="79" xfId="0" applyFont="1" applyBorder="1" applyAlignment="1">
      <alignment vertical="center"/>
    </xf>
    <xf numFmtId="0" fontId="14" fillId="0" borderId="110" xfId="0" applyFont="1" applyBorder="1" applyAlignment="1">
      <alignment vertical="center"/>
    </xf>
    <xf numFmtId="0" fontId="21" fillId="3" borderId="46" xfId="0" applyFont="1" applyFill="1" applyBorder="1" applyAlignment="1" applyProtection="1">
      <alignment vertical="center"/>
      <protection locked="0"/>
    </xf>
    <xf numFmtId="0" fontId="21" fillId="3" borderId="151" xfId="0"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153" xfId="0" applyFont="1" applyFill="1" applyBorder="1" applyAlignment="1" applyProtection="1">
      <alignment vertical="center"/>
      <protection locked="0"/>
    </xf>
    <xf numFmtId="0" fontId="18" fillId="0" borderId="79" xfId="0" applyFont="1" applyBorder="1" applyAlignment="1">
      <alignment horizontal="center" vertical="center"/>
    </xf>
    <xf numFmtId="0" fontId="0" fillId="0" borderId="110" xfId="0" applyBorder="1" applyAlignment="1">
      <alignment horizontal="center" vertical="center"/>
    </xf>
    <xf numFmtId="0" fontId="16" fillId="0" borderId="2" xfId="0" applyFont="1" applyBorder="1" applyAlignment="1">
      <alignment horizontal="right" vertical="center"/>
    </xf>
    <xf numFmtId="0" fontId="16" fillId="0" borderId="0" xfId="0" applyFont="1" applyBorder="1" applyAlignment="1">
      <alignment horizontal="right" vertical="center"/>
    </xf>
    <xf numFmtId="0" fontId="14" fillId="0" borderId="7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0" xfId="0" applyFont="1" applyBorder="1" applyAlignment="1">
      <alignment horizontal="center" vertical="center" wrapText="1"/>
    </xf>
    <xf numFmtId="0" fontId="21" fillId="3" borderId="150" xfId="0" applyFont="1" applyFill="1" applyBorder="1" applyAlignment="1" applyProtection="1">
      <alignment vertical="center"/>
      <protection locked="0"/>
    </xf>
    <xf numFmtId="0" fontId="0" fillId="0" borderId="0" xfId="0" applyAlignment="1">
      <alignment horizontal="right" vertical="center"/>
    </xf>
    <xf numFmtId="0" fontId="21" fillId="3" borderId="37" xfId="0" applyFont="1" applyFill="1" applyBorder="1" applyAlignment="1" applyProtection="1">
      <alignment vertical="center"/>
      <protection locked="0"/>
    </xf>
    <xf numFmtId="0" fontId="21" fillId="3" borderId="152" xfId="0"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8" builtinId="8"/>
    <cellStyle name="Normal" xfId="0" builtinId="0"/>
    <cellStyle name="Normal_Book2" xfId="13"/>
    <cellStyle name="Normal_EstEng0408" xfId="14"/>
    <cellStyle name="Normal_Typing, Duplicating, &amp; Printing" xfId="15"/>
    <cellStyle name="Percent" xfId="16" builtinId="5"/>
    <cellStyle name="Total" xfId="17"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0000"/>
      <color rgb="FF0048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3273" name="AutoShape 2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647700</xdr:rowOff>
    </xdr:from>
    <xdr:to>
      <xdr:col>0</xdr:col>
      <xdr:colOff>0</xdr:colOff>
      <xdr:row>55</xdr:row>
      <xdr:rowOff>0</xdr:rowOff>
    </xdr:to>
    <xdr:sp macro="" textlink="">
      <xdr:nvSpPr>
        <xdr:cNvPr id="3274" name="AutoShape 27"/>
        <xdr:cNvSpPr>
          <a:spLocks/>
        </xdr:cNvSpPr>
      </xdr:nvSpPr>
      <xdr:spPr bwMode="auto">
        <a:xfrm>
          <a:off x="0" y="14306550"/>
          <a:ext cx="0" cy="1581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3275" name="AutoShape 30"/>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28575</xdr:rowOff>
    </xdr:from>
    <xdr:to>
      <xdr:col>0</xdr:col>
      <xdr:colOff>0</xdr:colOff>
      <xdr:row>46</xdr:row>
      <xdr:rowOff>0</xdr:rowOff>
    </xdr:to>
    <xdr:sp macro="" textlink="">
      <xdr:nvSpPr>
        <xdr:cNvPr id="3276" name="AutoShape 32"/>
        <xdr:cNvSpPr>
          <a:spLocks/>
        </xdr:cNvSpPr>
      </xdr:nvSpPr>
      <xdr:spPr bwMode="auto">
        <a:xfrm>
          <a:off x="0" y="9839325"/>
          <a:ext cx="0" cy="2638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277" name="AutoShape 3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3278" name="AutoShape 36"/>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428625</xdr:colOff>
      <xdr:row>1</xdr:row>
      <xdr:rowOff>114300</xdr:rowOff>
    </xdr:from>
    <xdr:to>
      <xdr:col>4</xdr:col>
      <xdr:colOff>57150</xdr:colOff>
      <xdr:row>3</xdr:row>
      <xdr:rowOff>83004</xdr:rowOff>
    </xdr:to>
    <xdr:pic>
      <xdr:nvPicPr>
        <xdr:cNvPr id="3279"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726621"/>
          <a:ext cx="2526846" cy="785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1537" name="AutoShape 1"/>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52</xdr:row>
      <xdr:rowOff>0</xdr:rowOff>
    </xdr:to>
    <xdr:sp macro="" textlink="">
      <xdr:nvSpPr>
        <xdr:cNvPr id="21538" name="AutoShape 2"/>
        <xdr:cNvSpPr>
          <a:spLocks/>
        </xdr:cNvSpPr>
      </xdr:nvSpPr>
      <xdr:spPr bwMode="auto">
        <a:xfrm>
          <a:off x="0" y="15125700"/>
          <a:ext cx="0" cy="1962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39" name="AutoShape 3"/>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1540" name="AutoShape 4"/>
        <xdr:cNvSpPr>
          <a:spLocks/>
        </xdr:cNvSpPr>
      </xdr:nvSpPr>
      <xdr:spPr bwMode="auto">
        <a:xfrm>
          <a:off x="0" y="98393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21541" name="AutoShape 5"/>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42" name="AutoShape 6"/>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419100</xdr:colOff>
      <xdr:row>1</xdr:row>
      <xdr:rowOff>95250</xdr:rowOff>
    </xdr:from>
    <xdr:to>
      <xdr:col>3</xdr:col>
      <xdr:colOff>362321</xdr:colOff>
      <xdr:row>3</xdr:row>
      <xdr:rowOff>108857</xdr:rowOff>
    </xdr:to>
    <xdr:pic>
      <xdr:nvPicPr>
        <xdr:cNvPr id="21543"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707571"/>
          <a:ext cx="2283650" cy="8300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122</xdr:row>
      <xdr:rowOff>28575</xdr:rowOff>
    </xdr:from>
    <xdr:to>
      <xdr:col>15</xdr:col>
      <xdr:colOff>190500</xdr:colOff>
      <xdr:row>123</xdr:row>
      <xdr:rowOff>152400</xdr:rowOff>
    </xdr:to>
    <xdr:sp macro="" textlink="">
      <xdr:nvSpPr>
        <xdr:cNvPr id="1175" name="AutoShape 6"/>
        <xdr:cNvSpPr>
          <a:spLocks/>
        </xdr:cNvSpPr>
      </xdr:nvSpPr>
      <xdr:spPr bwMode="auto">
        <a:xfrm>
          <a:off x="10439400" y="21755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116</xdr:row>
      <xdr:rowOff>28575</xdr:rowOff>
    </xdr:from>
    <xdr:to>
      <xdr:col>15</xdr:col>
      <xdr:colOff>190500</xdr:colOff>
      <xdr:row>117</xdr:row>
      <xdr:rowOff>152400</xdr:rowOff>
    </xdr:to>
    <xdr:sp macro="" textlink="">
      <xdr:nvSpPr>
        <xdr:cNvPr id="1176" name="AutoShape 7"/>
        <xdr:cNvSpPr>
          <a:spLocks/>
        </xdr:cNvSpPr>
      </xdr:nvSpPr>
      <xdr:spPr bwMode="auto">
        <a:xfrm>
          <a:off x="10439400" y="20612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139</xdr:row>
      <xdr:rowOff>28575</xdr:rowOff>
    </xdr:from>
    <xdr:to>
      <xdr:col>15</xdr:col>
      <xdr:colOff>190500</xdr:colOff>
      <xdr:row>140</xdr:row>
      <xdr:rowOff>152400</xdr:rowOff>
    </xdr:to>
    <xdr:sp macro="" textlink="">
      <xdr:nvSpPr>
        <xdr:cNvPr id="1177" name="AutoShape 8"/>
        <xdr:cNvSpPr>
          <a:spLocks/>
        </xdr:cNvSpPr>
      </xdr:nvSpPr>
      <xdr:spPr bwMode="auto">
        <a:xfrm>
          <a:off x="10439400" y="25346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145</xdr:row>
      <xdr:rowOff>28575</xdr:rowOff>
    </xdr:from>
    <xdr:to>
      <xdr:col>15</xdr:col>
      <xdr:colOff>190500</xdr:colOff>
      <xdr:row>146</xdr:row>
      <xdr:rowOff>152400</xdr:rowOff>
    </xdr:to>
    <xdr:sp macro="" textlink="">
      <xdr:nvSpPr>
        <xdr:cNvPr id="1178" name="AutoShape 9"/>
        <xdr:cNvSpPr>
          <a:spLocks/>
        </xdr:cNvSpPr>
      </xdr:nvSpPr>
      <xdr:spPr bwMode="auto">
        <a:xfrm>
          <a:off x="10439400" y="26489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131</xdr:row>
      <xdr:rowOff>0</xdr:rowOff>
    </xdr:from>
    <xdr:to>
      <xdr:col>15</xdr:col>
      <xdr:colOff>209550</xdr:colOff>
      <xdr:row>132</xdr:row>
      <xdr:rowOff>238125</xdr:rowOff>
    </xdr:to>
    <xdr:sp macro="" textlink="">
      <xdr:nvSpPr>
        <xdr:cNvPr id="1179" name="AutoShape 13"/>
        <xdr:cNvSpPr>
          <a:spLocks/>
        </xdr:cNvSpPr>
      </xdr:nvSpPr>
      <xdr:spPr bwMode="auto">
        <a:xfrm>
          <a:off x="10467975" y="235839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0" name="AutoShape 14"/>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1" name="AutoShape 15"/>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137</xdr:row>
      <xdr:rowOff>0</xdr:rowOff>
    </xdr:from>
    <xdr:to>
      <xdr:col>15</xdr:col>
      <xdr:colOff>190500</xdr:colOff>
      <xdr:row>137</xdr:row>
      <xdr:rowOff>0</xdr:rowOff>
    </xdr:to>
    <xdr:sp macro="" textlink="">
      <xdr:nvSpPr>
        <xdr:cNvPr id="1182" name="AutoShape 18"/>
        <xdr:cNvSpPr>
          <a:spLocks/>
        </xdr:cNvSpPr>
      </xdr:nvSpPr>
      <xdr:spPr bwMode="auto">
        <a:xfrm>
          <a:off x="10467975" y="248697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3" name="AutoShape 19"/>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137</xdr:row>
      <xdr:rowOff>0</xdr:rowOff>
    </xdr:from>
    <xdr:to>
      <xdr:col>15</xdr:col>
      <xdr:colOff>238125</xdr:colOff>
      <xdr:row>137</xdr:row>
      <xdr:rowOff>0</xdr:rowOff>
    </xdr:to>
    <xdr:sp macro="" textlink="">
      <xdr:nvSpPr>
        <xdr:cNvPr id="1184" name="AutoShape 21"/>
        <xdr:cNvSpPr>
          <a:spLocks/>
        </xdr:cNvSpPr>
      </xdr:nvSpPr>
      <xdr:spPr bwMode="auto">
        <a:xfrm>
          <a:off x="10487025"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113</xdr:row>
      <xdr:rowOff>28575</xdr:rowOff>
    </xdr:from>
    <xdr:to>
      <xdr:col>15</xdr:col>
      <xdr:colOff>219075</xdr:colOff>
      <xdr:row>114</xdr:row>
      <xdr:rowOff>152400</xdr:rowOff>
    </xdr:to>
    <xdr:sp macro="" textlink="">
      <xdr:nvSpPr>
        <xdr:cNvPr id="1185" name="AutoShape 48"/>
        <xdr:cNvSpPr>
          <a:spLocks/>
        </xdr:cNvSpPr>
      </xdr:nvSpPr>
      <xdr:spPr bwMode="auto">
        <a:xfrm>
          <a:off x="10429875" y="20040600"/>
          <a:ext cx="228600" cy="314325"/>
        </a:xfrm>
        <a:prstGeom prst="rightBrace">
          <a:avLst>
            <a:gd name="adj1" fmla="val 1145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119</xdr:row>
      <xdr:rowOff>28575</xdr:rowOff>
    </xdr:from>
    <xdr:to>
      <xdr:col>15</xdr:col>
      <xdr:colOff>190500</xdr:colOff>
      <xdr:row>120</xdr:row>
      <xdr:rowOff>180975</xdr:rowOff>
    </xdr:to>
    <xdr:sp macro="" textlink="">
      <xdr:nvSpPr>
        <xdr:cNvPr id="1186" name="AutoShape 61"/>
        <xdr:cNvSpPr>
          <a:spLocks/>
        </xdr:cNvSpPr>
      </xdr:nvSpPr>
      <xdr:spPr bwMode="auto">
        <a:xfrm>
          <a:off x="10439400" y="21183600"/>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128</xdr:row>
      <xdr:rowOff>28575</xdr:rowOff>
    </xdr:from>
    <xdr:to>
      <xdr:col>15</xdr:col>
      <xdr:colOff>190500</xdr:colOff>
      <xdr:row>130</xdr:row>
      <xdr:rowOff>0</xdr:rowOff>
    </xdr:to>
    <xdr:sp macro="" textlink="">
      <xdr:nvSpPr>
        <xdr:cNvPr id="1187" name="AutoShape 62"/>
        <xdr:cNvSpPr>
          <a:spLocks/>
        </xdr:cNvSpPr>
      </xdr:nvSpPr>
      <xdr:spPr bwMode="auto">
        <a:xfrm>
          <a:off x="10439400" y="22898100"/>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125</xdr:row>
      <xdr:rowOff>28575</xdr:rowOff>
    </xdr:from>
    <xdr:to>
      <xdr:col>15</xdr:col>
      <xdr:colOff>190500</xdr:colOff>
      <xdr:row>126</xdr:row>
      <xdr:rowOff>238125</xdr:rowOff>
    </xdr:to>
    <xdr:sp macro="" textlink="">
      <xdr:nvSpPr>
        <xdr:cNvPr id="1188" name="AutoShape 63"/>
        <xdr:cNvSpPr>
          <a:spLocks/>
        </xdr:cNvSpPr>
      </xdr:nvSpPr>
      <xdr:spPr bwMode="auto">
        <a:xfrm>
          <a:off x="10420350" y="22326600"/>
          <a:ext cx="209550" cy="352425"/>
        </a:xfrm>
        <a:prstGeom prst="rightBrace">
          <a:avLst>
            <a:gd name="adj1" fmla="val 140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134</xdr:row>
      <xdr:rowOff>28575</xdr:rowOff>
    </xdr:from>
    <xdr:to>
      <xdr:col>15</xdr:col>
      <xdr:colOff>190500</xdr:colOff>
      <xdr:row>135</xdr:row>
      <xdr:rowOff>219075</xdr:rowOff>
    </xdr:to>
    <xdr:sp macro="" textlink="">
      <xdr:nvSpPr>
        <xdr:cNvPr id="1189" name="AutoShape 64"/>
        <xdr:cNvSpPr>
          <a:spLocks/>
        </xdr:cNvSpPr>
      </xdr:nvSpPr>
      <xdr:spPr bwMode="auto">
        <a:xfrm>
          <a:off x="10439400" y="2418397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148</xdr:row>
      <xdr:rowOff>28575</xdr:rowOff>
    </xdr:from>
    <xdr:to>
      <xdr:col>15</xdr:col>
      <xdr:colOff>190500</xdr:colOff>
      <xdr:row>150</xdr:row>
      <xdr:rowOff>0</xdr:rowOff>
    </xdr:to>
    <xdr:sp macro="" textlink="">
      <xdr:nvSpPr>
        <xdr:cNvPr id="1190" name="AutoShape 66"/>
        <xdr:cNvSpPr>
          <a:spLocks/>
        </xdr:cNvSpPr>
      </xdr:nvSpPr>
      <xdr:spPr bwMode="auto">
        <a:xfrm>
          <a:off x="10439400" y="2706052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142</xdr:row>
      <xdr:rowOff>28575</xdr:rowOff>
    </xdr:from>
    <xdr:to>
      <xdr:col>15</xdr:col>
      <xdr:colOff>190500</xdr:colOff>
      <xdr:row>143</xdr:row>
      <xdr:rowOff>152400</xdr:rowOff>
    </xdr:to>
    <xdr:sp macro="" textlink="">
      <xdr:nvSpPr>
        <xdr:cNvPr id="1191" name="AutoShape 104"/>
        <xdr:cNvSpPr>
          <a:spLocks/>
        </xdr:cNvSpPr>
      </xdr:nvSpPr>
      <xdr:spPr bwMode="auto">
        <a:xfrm>
          <a:off x="10439400" y="259175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104775</xdr:rowOff>
    </xdr:from>
    <xdr:to>
      <xdr:col>5</xdr:col>
      <xdr:colOff>0</xdr:colOff>
      <xdr:row>3</xdr:row>
      <xdr:rowOff>0</xdr:rowOff>
    </xdr:to>
    <xdr:pic>
      <xdr:nvPicPr>
        <xdr:cNvPr id="1192" name="Picture 1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104775"/>
          <a:ext cx="2752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4</xdr:row>
      <xdr:rowOff>38100</xdr:rowOff>
    </xdr:from>
    <xdr:to>
      <xdr:col>10</xdr:col>
      <xdr:colOff>914399</xdr:colOff>
      <xdr:row>4</xdr:row>
      <xdr:rowOff>317500</xdr:rowOff>
    </xdr:to>
    <xdr:sp macro="" textlink="">
      <xdr:nvSpPr>
        <xdr:cNvPr id="5129" name="Line 5"/>
        <xdr:cNvSpPr>
          <a:spLocks noChangeShapeType="1"/>
        </xdr:cNvSpPr>
      </xdr:nvSpPr>
      <xdr:spPr bwMode="auto">
        <a:xfrm>
          <a:off x="7353300" y="1485900"/>
          <a:ext cx="1854199" cy="279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812801</xdr:colOff>
      <xdr:row>4</xdr:row>
      <xdr:rowOff>38100</xdr:rowOff>
    </xdr:from>
    <xdr:to>
      <xdr:col>10</xdr:col>
      <xdr:colOff>927101</xdr:colOff>
      <xdr:row>4</xdr:row>
      <xdr:rowOff>317500</xdr:rowOff>
    </xdr:to>
    <xdr:sp macro="" textlink="">
      <xdr:nvSpPr>
        <xdr:cNvPr id="6" name="Line 5"/>
        <xdr:cNvSpPr>
          <a:spLocks noChangeShapeType="1"/>
        </xdr:cNvSpPr>
      </xdr:nvSpPr>
      <xdr:spPr bwMode="auto">
        <a:xfrm flipV="1">
          <a:off x="7340601" y="1485900"/>
          <a:ext cx="1879600" cy="279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printerSettings" Target="../printerSettings/printerSettings4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comments" Target="../comments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omments" Target="../comments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4.x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sheetPr>
  <dimension ref="A1:B118"/>
  <sheetViews>
    <sheetView zoomScale="85" zoomScaleNormal="85" zoomScaleSheetLayoutView="100" workbookViewId="0">
      <selection activeCell="L20" sqref="L20:M20"/>
    </sheetView>
  </sheetViews>
  <sheetFormatPr defaultRowHeight="15" x14ac:dyDescent="0.25"/>
  <cols>
    <col min="1" max="1" width="5.4140625" customWidth="1"/>
    <col min="2" max="2" width="75.33203125" customWidth="1"/>
  </cols>
  <sheetData>
    <row r="1" spans="1:2" ht="31.2" x14ac:dyDescent="0.25">
      <c r="A1" s="256"/>
      <c r="B1" s="80" t="s">
        <v>183</v>
      </c>
    </row>
    <row r="2" spans="1:2" x14ac:dyDescent="0.25">
      <c r="A2" s="256"/>
      <c r="B2" s="2"/>
    </row>
    <row r="3" spans="1:2" ht="39.6" x14ac:dyDescent="0.25">
      <c r="A3" s="256"/>
      <c r="B3" s="1072" t="s">
        <v>504</v>
      </c>
    </row>
    <row r="4" spans="1:2" x14ac:dyDescent="0.25">
      <c r="A4" s="256"/>
      <c r="B4" s="1072"/>
    </row>
    <row r="5" spans="1:2" ht="31.2" x14ac:dyDescent="0.25">
      <c r="A5" s="256"/>
      <c r="B5" s="80" t="s">
        <v>485</v>
      </c>
    </row>
    <row r="6" spans="1:2" x14ac:dyDescent="0.25">
      <c r="A6" s="256"/>
      <c r="B6" s="256"/>
    </row>
    <row r="7" spans="1:2" ht="15.6" x14ac:dyDescent="0.25">
      <c r="A7" s="942" t="s">
        <v>29</v>
      </c>
      <c r="B7" s="257" t="s">
        <v>483</v>
      </c>
    </row>
    <row r="8" spans="1:2" ht="15.6" x14ac:dyDescent="0.25">
      <c r="A8" s="256"/>
      <c r="B8" s="257"/>
    </row>
    <row r="9" spans="1:2" ht="45" x14ac:dyDescent="0.25">
      <c r="A9" s="984">
        <v>1</v>
      </c>
      <c r="B9" s="258" t="s">
        <v>164</v>
      </c>
    </row>
    <row r="10" spans="1:2" x14ac:dyDescent="0.25">
      <c r="A10" s="984"/>
      <c r="B10" s="256"/>
    </row>
    <row r="11" spans="1:2" ht="90.75" customHeight="1" x14ac:dyDescent="0.25">
      <c r="A11" s="984">
        <v>2</v>
      </c>
      <c r="B11" s="259" t="s">
        <v>291</v>
      </c>
    </row>
    <row r="12" spans="1:2" x14ac:dyDescent="0.25">
      <c r="A12" s="984"/>
      <c r="B12" s="943"/>
    </row>
    <row r="13" spans="1:2" ht="45" x14ac:dyDescent="0.25">
      <c r="A13" s="984">
        <v>3</v>
      </c>
      <c r="B13" s="256" t="s">
        <v>165</v>
      </c>
    </row>
    <row r="14" spans="1:2" x14ac:dyDescent="0.25">
      <c r="A14" s="984"/>
      <c r="B14" s="943"/>
    </row>
    <row r="15" spans="1:2" ht="35.25" customHeight="1" x14ac:dyDescent="0.25">
      <c r="A15" s="984">
        <v>4</v>
      </c>
      <c r="B15" s="256" t="s">
        <v>166</v>
      </c>
    </row>
    <row r="16" spans="1:2" x14ac:dyDescent="0.25">
      <c r="A16" s="984"/>
      <c r="B16" s="256"/>
    </row>
    <row r="17" spans="1:2" ht="30" x14ac:dyDescent="0.25">
      <c r="A17" s="984">
        <v>5</v>
      </c>
      <c r="B17" s="256" t="s">
        <v>167</v>
      </c>
    </row>
    <row r="18" spans="1:2" x14ac:dyDescent="0.25">
      <c r="A18" s="984"/>
      <c r="B18" s="256"/>
    </row>
    <row r="19" spans="1:2" ht="48" customHeight="1" x14ac:dyDescent="0.25">
      <c r="A19" s="984">
        <v>6</v>
      </c>
      <c r="B19" s="943" t="s">
        <v>168</v>
      </c>
    </row>
    <row r="20" spans="1:2" ht="15.75" customHeight="1" x14ac:dyDescent="0.25">
      <c r="A20" s="984"/>
      <c r="B20" s="943"/>
    </row>
    <row r="21" spans="1:2" ht="81" customHeight="1" x14ac:dyDescent="0.25">
      <c r="A21" s="984">
        <v>7</v>
      </c>
      <c r="B21" s="258" t="s">
        <v>464</v>
      </c>
    </row>
    <row r="22" spans="1:2" x14ac:dyDescent="0.25">
      <c r="A22" s="984"/>
      <c r="B22" s="256"/>
    </row>
    <row r="23" spans="1:2" ht="30" x14ac:dyDescent="0.25">
      <c r="A23" s="984">
        <v>8</v>
      </c>
      <c r="B23" s="256" t="s">
        <v>169</v>
      </c>
    </row>
    <row r="24" spans="1:2" x14ac:dyDescent="0.25">
      <c r="A24" s="984"/>
      <c r="B24" s="256"/>
    </row>
    <row r="25" spans="1:2" ht="45" x14ac:dyDescent="0.25">
      <c r="A25" s="984">
        <v>9</v>
      </c>
      <c r="B25" s="256" t="s">
        <v>170</v>
      </c>
    </row>
    <row r="26" spans="1:2" x14ac:dyDescent="0.25">
      <c r="A26" s="984"/>
      <c r="B26" s="256"/>
    </row>
    <row r="27" spans="1:2" ht="62.4" x14ac:dyDescent="0.25">
      <c r="A27" s="984">
        <v>10</v>
      </c>
      <c r="B27" s="260" t="s">
        <v>171</v>
      </c>
    </row>
    <row r="28" spans="1:2" ht="15.6" x14ac:dyDescent="0.25">
      <c r="A28" s="984"/>
      <c r="B28" s="80"/>
    </row>
    <row r="29" spans="1:2" ht="31.2" x14ac:dyDescent="0.25">
      <c r="A29" s="984">
        <v>11</v>
      </c>
      <c r="B29" s="80" t="s">
        <v>102</v>
      </c>
    </row>
    <row r="30" spans="1:2" ht="15.6" x14ac:dyDescent="0.25">
      <c r="A30" s="984"/>
      <c r="B30" s="80"/>
    </row>
    <row r="31" spans="1:2" ht="30" x14ac:dyDescent="0.25">
      <c r="A31" s="984">
        <v>12</v>
      </c>
      <c r="B31" s="256" t="s">
        <v>172</v>
      </c>
    </row>
    <row r="32" spans="1:2" x14ac:dyDescent="0.25">
      <c r="A32" s="984"/>
      <c r="B32" s="256"/>
    </row>
    <row r="33" spans="1:2" x14ac:dyDescent="0.25">
      <c r="A33" s="984">
        <v>13</v>
      </c>
      <c r="B33" s="258" t="s">
        <v>479</v>
      </c>
    </row>
    <row r="34" spans="1:2" x14ac:dyDescent="0.25">
      <c r="A34" s="984"/>
      <c r="B34" s="258"/>
    </row>
    <row r="35" spans="1:2" x14ac:dyDescent="0.25">
      <c r="A35" s="984">
        <v>14</v>
      </c>
      <c r="B35" s="258" t="s">
        <v>173</v>
      </c>
    </row>
    <row r="36" spans="1:2" x14ac:dyDescent="0.25">
      <c r="A36" s="984"/>
      <c r="B36" s="256"/>
    </row>
    <row r="37" spans="1:2" ht="15.6" x14ac:dyDescent="0.25">
      <c r="A37" s="984"/>
      <c r="B37" s="80"/>
    </row>
    <row r="38" spans="1:2" ht="15.6" x14ac:dyDescent="0.25">
      <c r="A38" s="985" t="s">
        <v>31</v>
      </c>
      <c r="B38" s="257" t="s">
        <v>103</v>
      </c>
    </row>
    <row r="39" spans="1:2" x14ac:dyDescent="0.25">
      <c r="A39" s="984"/>
      <c r="B39" s="256"/>
    </row>
    <row r="40" spans="1:2" x14ac:dyDescent="0.25">
      <c r="A40" s="984">
        <v>1</v>
      </c>
      <c r="B40" s="256" t="s">
        <v>104</v>
      </c>
    </row>
    <row r="41" spans="1:2" x14ac:dyDescent="0.25">
      <c r="A41" s="984"/>
      <c r="B41" s="256"/>
    </row>
    <row r="42" spans="1:2" ht="30" x14ac:dyDescent="0.25">
      <c r="A42" s="984">
        <v>2</v>
      </c>
      <c r="B42" s="256" t="s">
        <v>174</v>
      </c>
    </row>
    <row r="43" spans="1:2" ht="15.6" x14ac:dyDescent="0.25">
      <c r="A43" s="984"/>
      <c r="B43" s="257"/>
    </row>
    <row r="44" spans="1:2" x14ac:dyDescent="0.25">
      <c r="A44" s="984">
        <v>3</v>
      </c>
      <c r="B44" s="256" t="s">
        <v>105</v>
      </c>
    </row>
    <row r="45" spans="1:2" x14ac:dyDescent="0.25">
      <c r="A45" s="984"/>
      <c r="B45" s="256"/>
    </row>
    <row r="46" spans="1:2" ht="30" x14ac:dyDescent="0.25">
      <c r="A46" s="984">
        <v>4</v>
      </c>
      <c r="B46" s="256" t="s">
        <v>106</v>
      </c>
    </row>
    <row r="47" spans="1:2" x14ac:dyDescent="0.25">
      <c r="A47" s="984"/>
      <c r="B47" s="943"/>
    </row>
    <row r="48" spans="1:2" ht="30" x14ac:dyDescent="0.25">
      <c r="A48" s="984">
        <v>5</v>
      </c>
      <c r="B48" s="256" t="s">
        <v>107</v>
      </c>
    </row>
    <row r="49" spans="1:2" x14ac:dyDescent="0.25">
      <c r="A49" s="984"/>
      <c r="B49" s="256"/>
    </row>
    <row r="50" spans="1:2" ht="78.75" customHeight="1" x14ac:dyDescent="0.25">
      <c r="A50" s="984">
        <v>6</v>
      </c>
      <c r="B50" s="258" t="s">
        <v>108</v>
      </c>
    </row>
    <row r="51" spans="1:2" x14ac:dyDescent="0.25">
      <c r="A51" s="984"/>
      <c r="B51" s="256"/>
    </row>
    <row r="52" spans="1:2" x14ac:dyDescent="0.25">
      <c r="A52" s="984">
        <f>A50+1</f>
        <v>7</v>
      </c>
      <c r="B52" s="256" t="s">
        <v>287</v>
      </c>
    </row>
    <row r="53" spans="1:2" x14ac:dyDescent="0.25">
      <c r="A53" s="984"/>
      <c r="B53" s="256"/>
    </row>
    <row r="54" spans="1:2" ht="75.75" customHeight="1" x14ac:dyDescent="0.25">
      <c r="A54" s="984">
        <f>A52+1</f>
        <v>8</v>
      </c>
      <c r="B54" s="258" t="s">
        <v>108</v>
      </c>
    </row>
    <row r="55" spans="1:2" x14ac:dyDescent="0.25">
      <c r="A55" s="984"/>
      <c r="B55" s="256"/>
    </row>
    <row r="56" spans="1:2" ht="60" x14ac:dyDescent="0.25">
      <c r="A56" s="984">
        <f>A54+1</f>
        <v>9</v>
      </c>
      <c r="B56" s="256" t="s">
        <v>249</v>
      </c>
    </row>
    <row r="57" spans="1:2" x14ac:dyDescent="0.25">
      <c r="A57" s="984"/>
      <c r="B57" s="256"/>
    </row>
    <row r="58" spans="1:2" ht="75" x14ac:dyDescent="0.25">
      <c r="A58" s="984">
        <f>A56+1</f>
        <v>10</v>
      </c>
      <c r="B58" s="258" t="s">
        <v>109</v>
      </c>
    </row>
    <row r="59" spans="1:2" x14ac:dyDescent="0.25">
      <c r="A59" s="984"/>
      <c r="B59" s="258"/>
    </row>
    <row r="60" spans="1:2" ht="45" x14ac:dyDescent="0.25">
      <c r="A60" s="984">
        <f>A58+1</f>
        <v>11</v>
      </c>
      <c r="B60" s="258" t="s">
        <v>175</v>
      </c>
    </row>
    <row r="61" spans="1:2" x14ac:dyDescent="0.25">
      <c r="A61" s="984"/>
      <c r="B61" s="256"/>
    </row>
    <row r="62" spans="1:2" ht="45" x14ac:dyDescent="0.25">
      <c r="A62" s="984">
        <f>A60+1</f>
        <v>12</v>
      </c>
      <c r="B62" s="256" t="s">
        <v>176</v>
      </c>
    </row>
    <row r="63" spans="1:2" x14ac:dyDescent="0.25">
      <c r="A63" s="984"/>
      <c r="B63" s="258"/>
    </row>
    <row r="64" spans="1:2" ht="30" x14ac:dyDescent="0.25">
      <c r="A64" s="984">
        <f>A62+1</f>
        <v>13</v>
      </c>
      <c r="B64" s="258" t="s">
        <v>177</v>
      </c>
    </row>
    <row r="65" spans="1:2" x14ac:dyDescent="0.25">
      <c r="A65" s="984"/>
      <c r="B65" s="258"/>
    </row>
    <row r="66" spans="1:2" ht="45" x14ac:dyDescent="0.25">
      <c r="A66" s="984">
        <f>A64+1</f>
        <v>14</v>
      </c>
      <c r="B66" s="258" t="s">
        <v>484</v>
      </c>
    </row>
    <row r="67" spans="1:2" x14ac:dyDescent="0.25">
      <c r="A67" s="984"/>
      <c r="B67" s="256"/>
    </row>
    <row r="68" spans="1:2" ht="15.6" x14ac:dyDescent="0.25">
      <c r="A68" s="985" t="s">
        <v>33</v>
      </c>
      <c r="B68" s="257" t="s">
        <v>431</v>
      </c>
    </row>
    <row r="69" spans="1:2" x14ac:dyDescent="0.25">
      <c r="A69" s="984"/>
      <c r="B69" s="256"/>
    </row>
    <row r="70" spans="1:2" ht="45" x14ac:dyDescent="0.25">
      <c r="A70" s="984"/>
      <c r="B70" s="1170" t="s">
        <v>604</v>
      </c>
    </row>
    <row r="71" spans="1:2" x14ac:dyDescent="0.25">
      <c r="A71" s="984"/>
      <c r="B71" s="256"/>
    </row>
    <row r="72" spans="1:2" x14ac:dyDescent="0.25">
      <c r="A72" s="984" t="s">
        <v>362</v>
      </c>
      <c r="B72" s="256" t="s">
        <v>503</v>
      </c>
    </row>
    <row r="73" spans="1:2" x14ac:dyDescent="0.25">
      <c r="A73" s="984"/>
      <c r="B73" s="256"/>
    </row>
    <row r="74" spans="1:2" x14ac:dyDescent="0.25">
      <c r="A74" s="984" t="s">
        <v>363</v>
      </c>
      <c r="B74" s="256" t="s">
        <v>528</v>
      </c>
    </row>
    <row r="75" spans="1:2" x14ac:dyDescent="0.25">
      <c r="A75" s="984"/>
      <c r="B75" s="256"/>
    </row>
    <row r="76" spans="1:2" ht="30" x14ac:dyDescent="0.25">
      <c r="A76" s="984" t="s">
        <v>364</v>
      </c>
      <c r="B76" s="256" t="s">
        <v>549</v>
      </c>
    </row>
    <row r="77" spans="1:2" x14ac:dyDescent="0.25">
      <c r="A77" s="984"/>
      <c r="B77" s="256"/>
    </row>
    <row r="78" spans="1:2" x14ac:dyDescent="0.25">
      <c r="A78" s="984" t="s">
        <v>365</v>
      </c>
      <c r="B78" s="1164" t="s">
        <v>509</v>
      </c>
    </row>
    <row r="79" spans="1:2" x14ac:dyDescent="0.25">
      <c r="A79" s="984"/>
      <c r="B79" s="256"/>
    </row>
    <row r="80" spans="1:2" ht="30" x14ac:dyDescent="0.25">
      <c r="A80" s="984" t="s">
        <v>462</v>
      </c>
      <c r="B80" s="256" t="s">
        <v>529</v>
      </c>
    </row>
    <row r="81" spans="1:2" x14ac:dyDescent="0.25">
      <c r="A81" s="984"/>
      <c r="B81" s="256"/>
    </row>
    <row r="82" spans="1:2" ht="30" x14ac:dyDescent="0.25">
      <c r="A82" s="984" t="s">
        <v>463</v>
      </c>
      <c r="B82" s="1164" t="s">
        <v>548</v>
      </c>
    </row>
    <row r="83" spans="1:2" x14ac:dyDescent="0.25">
      <c r="A83" s="984"/>
    </row>
    <row r="84" spans="1:2" x14ac:dyDescent="0.25">
      <c r="A84" s="984"/>
      <c r="B84" s="256"/>
    </row>
    <row r="85" spans="1:2" x14ac:dyDescent="0.25">
      <c r="A85" s="984">
        <f>A66+1</f>
        <v>15</v>
      </c>
      <c r="B85" s="256" t="s">
        <v>21</v>
      </c>
    </row>
    <row r="86" spans="1:2" ht="45" x14ac:dyDescent="0.25">
      <c r="A86" s="984"/>
      <c r="B86" s="986" t="s">
        <v>288</v>
      </c>
    </row>
    <row r="87" spans="1:2" x14ac:dyDescent="0.25">
      <c r="B87" s="953"/>
    </row>
    <row r="118" spans="1:1" x14ac:dyDescent="0.25">
      <c r="A118" s="274" t="s">
        <v>191</v>
      </c>
    </row>
  </sheetData>
  <customSheetViews>
    <customSheetView guid="{87B825B6-BE84-401D-9D96-20C17A5B994F}" scale="85" topLeftCell="A70">
      <selection activeCell="C77" sqref="C77"/>
      <rowBreaks count="2" manualBreakCount="2">
        <brk id="37" max="16383" man="1"/>
        <brk id="67" max="1" man="1"/>
      </rowBreaks>
      <pageMargins left="0.75" right="0.75" top="1" bottom="1" header="0.5" footer="0.5"/>
      <pageSetup paperSize="9" scale="68" orientation="portrait" r:id="rId1"/>
      <headerFooter alignWithMargins="0"/>
    </customSheetView>
    <customSheetView guid="{C3FD0C30-5FEE-44FC-8C8E-ACB1A98A43F5}" showPageBreaks="1" printArea="1" view="pageBreakPreview" showRuler="0" topLeftCell="A49">
      <selection activeCell="B52" sqref="B52"/>
      <rowBreaks count="1" manualBreakCount="1">
        <brk id="36" max="16383" man="1"/>
      </rowBreaks>
      <pageMargins left="0.75" right="0.75" top="1" bottom="1" header="0.5" footer="0.5"/>
      <pageSetup paperSize="9" scale="74" orientation="portrait" r:id="rId2"/>
      <headerFooter alignWithMargins="0"/>
    </customSheetView>
    <customSheetView guid="{F2EF8C40-5F38-4711-A114-3A47916B87AA}" scale="85" showPageBreaks="1" printArea="1" topLeftCell="A70">
      <selection activeCell="C77" sqref="C77"/>
      <rowBreaks count="2" manualBreakCount="2">
        <brk id="37" max="16383" man="1"/>
        <brk id="67" max="1" man="1"/>
      </rowBreaks>
      <pageMargins left="0.75" right="0.75" top="1" bottom="1" header="0.5" footer="0.5"/>
      <pageSetup paperSize="9" scale="68" orientation="portrait" r:id="rId3"/>
      <headerFooter alignWithMargins="0"/>
    </customSheetView>
  </customSheetViews>
  <phoneticPr fontId="47" type="noConversion"/>
  <pageMargins left="0.75" right="0.75" top="1" bottom="1" header="0.5" footer="0.5"/>
  <pageSetup paperSize="9" scale="68" orientation="portrait" r:id="rId4"/>
  <headerFooter alignWithMargins="0"/>
  <rowBreaks count="2" manualBreakCount="2">
    <brk id="37" max="16383" man="1"/>
    <brk id="67" max="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65"/>
  <sheetViews>
    <sheetView topLeftCell="A25" zoomScaleNormal="100" workbookViewId="0">
      <selection activeCell="M43" sqref="M43"/>
    </sheetView>
  </sheetViews>
  <sheetFormatPr defaultRowHeight="15" x14ac:dyDescent="0.25"/>
  <cols>
    <col min="1" max="1" width="7.6640625" customWidth="1"/>
    <col min="2" max="2" width="5.33203125" customWidth="1"/>
    <col min="3" max="3" width="3.4140625" customWidth="1"/>
    <col min="4" max="4" width="6.4140625" customWidth="1"/>
    <col min="5" max="5" width="2.33203125" customWidth="1"/>
    <col min="6" max="6" width="7.33203125" customWidth="1"/>
    <col min="7" max="7" width="2.08203125" customWidth="1"/>
    <col min="8" max="8" width="4.75" customWidth="1"/>
    <col min="9" max="9" width="4.9140625" customWidth="1"/>
    <col min="10" max="10" width="7.08203125" customWidth="1"/>
    <col min="11" max="11" width="6.75" customWidth="1"/>
    <col min="12" max="12" width="6.25" customWidth="1"/>
    <col min="13" max="13" width="6.58203125" customWidth="1"/>
    <col min="14" max="14" width="7.33203125" customWidth="1"/>
    <col min="15" max="15" width="10.4140625" customWidth="1"/>
    <col min="16" max="16" width="2.58203125" customWidth="1"/>
  </cols>
  <sheetData>
    <row r="1" spans="1:15" ht="15.6" thickTop="1" x14ac:dyDescent="0.25">
      <c r="A1" s="822"/>
      <c r="B1" s="672"/>
      <c r="C1" s="672"/>
      <c r="D1" s="1163" t="s">
        <v>547</v>
      </c>
      <c r="E1" s="823"/>
      <c r="F1" s="823"/>
      <c r="G1" s="672"/>
      <c r="H1" s="672"/>
      <c r="I1" s="672"/>
      <c r="J1" s="672"/>
      <c r="K1" s="672"/>
      <c r="L1" s="672"/>
      <c r="M1" s="673" t="s">
        <v>329</v>
      </c>
      <c r="N1" s="824"/>
      <c r="O1" s="673"/>
    </row>
    <row r="2" spans="1:15" x14ac:dyDescent="0.25">
      <c r="A2" s="825"/>
      <c r="B2" s="674"/>
      <c r="C2" s="826"/>
      <c r="D2" s="826" t="s">
        <v>330</v>
      </c>
      <c r="E2" s="826"/>
      <c r="F2" s="826"/>
      <c r="G2" s="826"/>
      <c r="H2" s="826"/>
      <c r="I2" s="826"/>
      <c r="J2" s="826"/>
      <c r="K2" s="826"/>
      <c r="L2" s="826"/>
      <c r="M2" s="826"/>
      <c r="N2" s="674" t="s">
        <v>331</v>
      </c>
      <c r="O2" s="677"/>
    </row>
    <row r="3" spans="1:15" x14ac:dyDescent="0.25">
      <c r="A3" s="825"/>
      <c r="B3" s="674"/>
      <c r="C3" s="826"/>
      <c r="D3" s="826"/>
      <c r="E3" s="826"/>
      <c r="F3" s="826"/>
      <c r="G3" s="826"/>
      <c r="H3" s="826"/>
      <c r="I3" s="826"/>
      <c r="J3" s="826"/>
      <c r="K3" s="826"/>
      <c r="L3" s="826"/>
      <c r="M3" s="826"/>
      <c r="N3" s="826"/>
      <c r="O3" s="677"/>
    </row>
    <row r="4" spans="1:15" x14ac:dyDescent="0.25">
      <c r="A4" s="825"/>
      <c r="B4" s="674"/>
      <c r="C4" s="826"/>
      <c r="D4" s="826"/>
      <c r="F4" s="826"/>
      <c r="G4" s="826"/>
      <c r="H4" s="826"/>
      <c r="I4" s="1329" t="s">
        <v>332</v>
      </c>
      <c r="J4" s="1455">
        <f>'Input Data'!$E$30</f>
        <v>0</v>
      </c>
      <c r="K4" s="826"/>
      <c r="L4" s="826"/>
      <c r="M4" s="1329" t="s">
        <v>333</v>
      </c>
      <c r="N4" s="682"/>
      <c r="O4" s="1457"/>
    </row>
    <row r="5" spans="1:15" x14ac:dyDescent="0.25">
      <c r="A5" s="825"/>
      <c r="B5" s="674"/>
      <c r="C5" s="826"/>
      <c r="D5" s="826"/>
      <c r="E5" s="1329"/>
      <c r="F5" s="1330"/>
      <c r="G5" s="1331"/>
      <c r="H5" s="1332"/>
      <c r="I5" s="829" t="s">
        <v>430</v>
      </c>
      <c r="J5" s="1456">
        <f>'Input Data'!$E$6</f>
        <v>0</v>
      </c>
      <c r="K5" s="826"/>
      <c r="L5" s="826"/>
      <c r="M5" s="724" t="s">
        <v>334</v>
      </c>
      <c r="N5" s="1813"/>
      <c r="O5" s="1814"/>
    </row>
    <row r="6" spans="1:15" x14ac:dyDescent="0.25">
      <c r="A6" s="725" t="s">
        <v>335</v>
      </c>
      <c r="B6" s="674"/>
      <c r="C6" s="827"/>
      <c r="D6" s="678" t="s">
        <v>297</v>
      </c>
      <c r="E6" s="682"/>
      <c r="F6" s="682"/>
      <c r="G6" s="682"/>
      <c r="H6" s="682"/>
      <c r="I6" s="682"/>
      <c r="J6" s="682"/>
      <c r="K6" s="682"/>
      <c r="L6" s="682"/>
      <c r="M6" s="682"/>
      <c r="N6" s="826"/>
      <c r="O6" s="677"/>
    </row>
    <row r="7" spans="1:15" x14ac:dyDescent="0.25">
      <c r="A7" s="725" t="s">
        <v>336</v>
      </c>
      <c r="B7" s="674"/>
      <c r="C7" s="723"/>
      <c r="D7" s="678" t="s">
        <v>297</v>
      </c>
      <c r="E7" s="682"/>
      <c r="F7" s="682"/>
      <c r="G7" s="682"/>
      <c r="H7" s="682"/>
      <c r="I7" s="682"/>
      <c r="J7" s="828"/>
      <c r="K7" s="682"/>
      <c r="L7" s="682"/>
      <c r="M7" s="682"/>
      <c r="N7" s="826"/>
      <c r="O7" s="677"/>
    </row>
    <row r="8" spans="1:15" x14ac:dyDescent="0.25">
      <c r="A8" s="825"/>
      <c r="B8" s="674"/>
      <c r="C8" s="826"/>
      <c r="D8" s="674"/>
      <c r="E8" s="674"/>
      <c r="F8" s="674"/>
      <c r="G8" s="674"/>
      <c r="H8" s="674"/>
      <c r="I8" s="674"/>
      <c r="J8" s="829"/>
      <c r="K8" s="674"/>
      <c r="L8" s="674"/>
      <c r="M8" s="674"/>
      <c r="N8" s="674"/>
      <c r="O8" s="677"/>
    </row>
    <row r="9" spans="1:15" x14ac:dyDescent="0.25">
      <c r="A9" s="725" t="s">
        <v>337</v>
      </c>
      <c r="B9" s="674"/>
      <c r="C9" s="678" t="s">
        <v>338</v>
      </c>
      <c r="D9" s="826"/>
      <c r="E9" s="826"/>
      <c r="F9" s="826"/>
      <c r="G9" s="826"/>
      <c r="H9" s="674"/>
      <c r="I9" s="674"/>
      <c r="J9" s="826"/>
      <c r="K9" s="826"/>
      <c r="L9" s="826"/>
      <c r="M9" s="826"/>
      <c r="N9" s="826"/>
      <c r="O9" s="677"/>
    </row>
    <row r="10" spans="1:15" x14ac:dyDescent="0.25">
      <c r="A10" s="726" t="s">
        <v>339</v>
      </c>
      <c r="B10" s="727"/>
      <c r="C10" s="830"/>
      <c r="D10" s="830"/>
      <c r="E10" s="830"/>
      <c r="F10" s="830"/>
      <c r="G10" s="830"/>
      <c r="H10" s="733" t="s">
        <v>340</v>
      </c>
      <c r="I10" s="728"/>
      <c r="J10" s="729" t="s">
        <v>341</v>
      </c>
      <c r="K10" s="710" t="s">
        <v>342</v>
      </c>
      <c r="L10" s="831"/>
      <c r="M10" s="730"/>
      <c r="N10" s="731" t="s">
        <v>343</v>
      </c>
      <c r="O10" s="732" t="s">
        <v>344</v>
      </c>
    </row>
    <row r="11" spans="1:15" x14ac:dyDescent="0.25">
      <c r="A11" s="1277"/>
      <c r="B11" s="832"/>
      <c r="C11" s="833"/>
      <c r="D11" s="795" t="s">
        <v>345</v>
      </c>
      <c r="E11" s="834"/>
      <c r="F11" s="1303" t="s">
        <v>346</v>
      </c>
      <c r="G11" s="834"/>
      <c r="H11" s="705" t="s">
        <v>347</v>
      </c>
      <c r="I11" s="674"/>
      <c r="J11" s="734" t="s">
        <v>558</v>
      </c>
      <c r="K11" s="735" t="s">
        <v>348</v>
      </c>
      <c r="L11" s="832" t="s">
        <v>349</v>
      </c>
      <c r="M11" s="729" t="s">
        <v>611</v>
      </c>
      <c r="N11" s="736" t="s">
        <v>350</v>
      </c>
      <c r="O11" s="737" t="s">
        <v>351</v>
      </c>
    </row>
    <row r="12" spans="1:15" x14ac:dyDescent="0.25">
      <c r="A12" s="1278"/>
      <c r="B12" s="1815" t="s">
        <v>4</v>
      </c>
      <c r="C12" s="1828"/>
      <c r="D12" s="738" t="s">
        <v>352</v>
      </c>
      <c r="E12" s="812"/>
      <c r="F12" s="739" t="s">
        <v>352</v>
      </c>
      <c r="G12" s="812"/>
      <c r="H12" s="1815" t="s">
        <v>353</v>
      </c>
      <c r="I12" s="1816"/>
      <c r="J12" s="740" t="s">
        <v>354</v>
      </c>
      <c r="K12" s="950" t="s">
        <v>355</v>
      </c>
      <c r="L12" s="739" t="s">
        <v>356</v>
      </c>
      <c r="M12" s="741" t="s">
        <v>357</v>
      </c>
      <c r="N12" s="740" t="s">
        <v>358</v>
      </c>
      <c r="O12" s="742" t="s">
        <v>359</v>
      </c>
    </row>
    <row r="13" spans="1:15" x14ac:dyDescent="0.25">
      <c r="A13" s="743" t="s">
        <v>360</v>
      </c>
      <c r="B13" s="835"/>
      <c r="C13" s="720"/>
      <c r="D13" s="1817"/>
      <c r="E13" s="1818"/>
      <c r="F13" s="835"/>
      <c r="G13" s="720"/>
      <c r="H13" s="836"/>
      <c r="I13" s="837"/>
      <c r="J13" s="838"/>
      <c r="K13" s="839"/>
      <c r="L13" s="840"/>
      <c r="M13" s="841"/>
      <c r="N13" s="720"/>
      <c r="O13" s="842"/>
    </row>
    <row r="14" spans="1:15" x14ac:dyDescent="0.25">
      <c r="A14" s="744" t="s">
        <v>361</v>
      </c>
      <c r="B14" s="768"/>
      <c r="C14" s="696"/>
      <c r="D14" s="950"/>
      <c r="E14" s="843"/>
      <c r="F14" s="768"/>
      <c r="G14" s="696"/>
      <c r="H14" s="844"/>
      <c r="I14" s="771"/>
      <c r="J14" s="845"/>
      <c r="K14" s="846"/>
      <c r="L14" s="846"/>
      <c r="M14" s="847"/>
      <c r="N14" s="740"/>
      <c r="O14" s="848"/>
    </row>
    <row r="15" spans="1:15" x14ac:dyDescent="0.25">
      <c r="A15" s="849"/>
      <c r="B15" s="745"/>
      <c r="C15" s="674"/>
      <c r="D15" s="736"/>
      <c r="E15" s="679"/>
      <c r="F15" s="745"/>
      <c r="G15" s="674"/>
      <c r="H15" s="674"/>
      <c r="I15" s="674"/>
      <c r="J15" s="827" t="s">
        <v>362</v>
      </c>
      <c r="K15" s="736" t="s">
        <v>363</v>
      </c>
      <c r="L15" s="827" t="s">
        <v>364</v>
      </c>
      <c r="M15" s="736" t="s">
        <v>365</v>
      </c>
      <c r="N15" s="674"/>
      <c r="O15" s="746" t="s">
        <v>9</v>
      </c>
    </row>
    <row r="16" spans="1:15" ht="15.6" thickBot="1" x14ac:dyDescent="0.3">
      <c r="A16" s="825" t="s">
        <v>366</v>
      </c>
      <c r="B16" s="745"/>
      <c r="C16" s="674"/>
      <c r="D16" s="736"/>
      <c r="E16" s="679"/>
      <c r="F16" s="745"/>
      <c r="G16" s="674"/>
      <c r="H16" s="674"/>
      <c r="I16" s="674"/>
      <c r="J16" s="678" t="s">
        <v>367</v>
      </c>
      <c r="K16" s="674"/>
      <c r="L16" s="1188"/>
      <c r="M16" s="678"/>
      <c r="N16" s="674"/>
      <c r="O16" s="747">
        <f>J13+J14+K13+K14+L13+L14+M13+M14</f>
        <v>0</v>
      </c>
    </row>
    <row r="17" spans="1:15" x14ac:dyDescent="0.25">
      <c r="A17" s="825" t="s">
        <v>368</v>
      </c>
      <c r="B17" s="745"/>
      <c r="C17" s="674"/>
      <c r="D17" s="736"/>
      <c r="E17" s="850"/>
      <c r="F17" s="745"/>
      <c r="G17" s="674"/>
      <c r="H17" s="674"/>
      <c r="I17" s="674"/>
      <c r="J17" s="736"/>
      <c r="K17" s="748"/>
      <c r="L17" s="851"/>
      <c r="M17" s="852"/>
      <c r="N17" s="749" t="s">
        <v>369</v>
      </c>
      <c r="O17" s="750" t="s">
        <v>9</v>
      </c>
    </row>
    <row r="18" spans="1:15" ht="15.6" thickBot="1" x14ac:dyDescent="0.3">
      <c r="A18" s="853" t="s">
        <v>370</v>
      </c>
      <c r="B18" s="854"/>
      <c r="C18" s="714"/>
      <c r="D18" s="855"/>
      <c r="E18" s="856"/>
      <c r="F18" s="854"/>
      <c r="G18" s="714"/>
      <c r="H18" s="714"/>
      <c r="I18" s="714"/>
      <c r="J18" s="855"/>
      <c r="K18" s="751" t="s">
        <v>371</v>
      </c>
      <c r="L18" s="856"/>
      <c r="M18" s="855"/>
      <c r="N18" s="752">
        <v>0</v>
      </c>
      <c r="O18" s="753"/>
    </row>
    <row r="19" spans="1:15" ht="15.6" thickTop="1" x14ac:dyDescent="0.25">
      <c r="A19" s="825"/>
      <c r="B19" s="745"/>
      <c r="C19" s="674"/>
      <c r="D19" s="736"/>
      <c r="E19" s="850"/>
      <c r="F19" s="745"/>
      <c r="G19" s="674"/>
      <c r="H19" s="674"/>
      <c r="I19" s="674"/>
      <c r="J19" s="736"/>
      <c r="K19" s="745"/>
      <c r="L19" s="850"/>
      <c r="M19" s="736"/>
      <c r="N19" s="736"/>
      <c r="O19" s="857"/>
    </row>
    <row r="20" spans="1:15" x14ac:dyDescent="0.25">
      <c r="A20" s="726" t="s">
        <v>372</v>
      </c>
      <c r="B20" s="830"/>
      <c r="C20" s="727"/>
      <c r="D20" s="830"/>
      <c r="E20" s="830"/>
      <c r="F20" s="830"/>
      <c r="G20" s="830"/>
      <c r="H20" s="830"/>
      <c r="I20" s="830"/>
      <c r="J20" s="830"/>
      <c r="K20" s="830"/>
      <c r="L20" s="830"/>
      <c r="M20" s="830"/>
      <c r="N20" s="830"/>
      <c r="O20" s="858"/>
    </row>
    <row r="21" spans="1:15" x14ac:dyDescent="0.25">
      <c r="A21" s="859"/>
      <c r="B21" s="727" t="s">
        <v>373</v>
      </c>
      <c r="C21" s="696"/>
      <c r="D21" s="830"/>
      <c r="E21" s="830"/>
      <c r="F21" s="830"/>
      <c r="G21" s="830"/>
      <c r="H21" s="860"/>
      <c r="I21" s="727" t="s">
        <v>374</v>
      </c>
      <c r="J21" s="830"/>
      <c r="K21" s="727"/>
      <c r="L21" s="830"/>
      <c r="M21" s="754" t="s">
        <v>375</v>
      </c>
      <c r="N21" s="710"/>
      <c r="O21" s="861"/>
    </row>
    <row r="22" spans="1:15" x14ac:dyDescent="0.25">
      <c r="A22" s="755" t="s">
        <v>376</v>
      </c>
      <c r="B22" s="812"/>
      <c r="C22" s="862"/>
      <c r="D22" s="756" t="s">
        <v>377</v>
      </c>
      <c r="E22" s="812"/>
      <c r="F22" s="740"/>
      <c r="G22" s="740"/>
      <c r="H22" s="757" t="s">
        <v>378</v>
      </c>
      <c r="I22" s="830"/>
      <c r="J22" s="830"/>
      <c r="K22" s="758" t="s">
        <v>379</v>
      </c>
      <c r="L22" s="830"/>
      <c r="M22" s="759" t="s">
        <v>380</v>
      </c>
      <c r="N22" s="760" t="s">
        <v>371</v>
      </c>
      <c r="O22" s="761"/>
    </row>
    <row r="23" spans="1:15" x14ac:dyDescent="0.25">
      <c r="A23" s="744" t="s">
        <v>355</v>
      </c>
      <c r="B23" s="756" t="s">
        <v>4</v>
      </c>
      <c r="C23" s="812"/>
      <c r="D23" s="756" t="s">
        <v>355</v>
      </c>
      <c r="E23" s="812"/>
      <c r="F23" s="762" t="s">
        <v>4</v>
      </c>
      <c r="G23" s="740"/>
      <c r="H23" s="1819" t="s">
        <v>355</v>
      </c>
      <c r="I23" s="1820"/>
      <c r="J23" s="762" t="s">
        <v>4</v>
      </c>
      <c r="K23" s="762" t="s">
        <v>355</v>
      </c>
      <c r="L23" s="762" t="s">
        <v>4</v>
      </c>
      <c r="M23" s="1189" t="s">
        <v>355</v>
      </c>
      <c r="N23" s="697" t="s">
        <v>369</v>
      </c>
      <c r="O23" s="763" t="s">
        <v>381</v>
      </c>
    </row>
    <row r="24" spans="1:15" x14ac:dyDescent="0.25">
      <c r="A24" s="764"/>
      <c r="B24" s="765"/>
      <c r="C24" s="682"/>
      <c r="D24" s="766"/>
      <c r="E24" s="864"/>
      <c r="F24" s="765"/>
      <c r="G24" s="682"/>
      <c r="H24" s="865"/>
      <c r="I24" s="866"/>
      <c r="J24" s="867"/>
      <c r="K24" s="765"/>
      <c r="L24" s="867"/>
      <c r="M24" s="868"/>
      <c r="N24" s="949"/>
      <c r="O24" s="869"/>
    </row>
    <row r="25" spans="1:15" x14ac:dyDescent="0.25">
      <c r="A25" s="764"/>
      <c r="B25" s="765"/>
      <c r="C25" s="682"/>
      <c r="D25" s="766"/>
      <c r="E25" s="864"/>
      <c r="F25" s="765"/>
      <c r="G25" s="682"/>
      <c r="H25" s="865"/>
      <c r="I25" s="866"/>
      <c r="J25" s="867"/>
      <c r="K25" s="765"/>
      <c r="L25" s="867"/>
      <c r="M25" s="868"/>
      <c r="N25" s="949"/>
      <c r="O25" s="869"/>
    </row>
    <row r="26" spans="1:15" x14ac:dyDescent="0.25">
      <c r="A26" s="767"/>
      <c r="B26" s="768"/>
      <c r="C26" s="696"/>
      <c r="D26" s="769"/>
      <c r="E26" s="770"/>
      <c r="F26" s="768"/>
      <c r="G26" s="696"/>
      <c r="H26" s="865"/>
      <c r="I26" s="771"/>
      <c r="J26" s="772"/>
      <c r="K26" s="768"/>
      <c r="L26" s="772"/>
      <c r="M26" s="773"/>
      <c r="N26" s="740"/>
      <c r="O26" s="774"/>
    </row>
    <row r="27" spans="1:15" ht="15.6" thickBot="1" x14ac:dyDescent="0.3">
      <c r="A27" s="1279"/>
      <c r="B27" s="1280"/>
      <c r="C27" s="1280"/>
      <c r="D27" s="1280"/>
      <c r="E27" s="1280"/>
      <c r="F27" s="1280"/>
      <c r="G27" s="1280"/>
      <c r="H27" s="1281"/>
      <c r="I27" s="1280"/>
      <c r="J27" s="1280"/>
      <c r="K27" s="1280"/>
      <c r="L27" s="775" t="s">
        <v>382</v>
      </c>
      <c r="M27" s="776"/>
      <c r="N27" s="777"/>
      <c r="O27" s="778"/>
    </row>
    <row r="28" spans="1:15" ht="15.6" thickTop="1" x14ac:dyDescent="0.25">
      <c r="A28" s="825"/>
      <c r="B28" s="674"/>
      <c r="C28" s="826"/>
      <c r="D28" s="826"/>
      <c r="E28" s="826"/>
      <c r="F28" s="826"/>
      <c r="G28" s="826"/>
      <c r="H28" s="678"/>
      <c r="I28" s="674"/>
      <c r="J28" s="827"/>
      <c r="K28" s="736"/>
      <c r="L28" s="827"/>
      <c r="M28" s="736"/>
      <c r="N28" s="674"/>
      <c r="O28" s="677"/>
    </row>
    <row r="29" spans="1:15" x14ac:dyDescent="0.25">
      <c r="A29" s="725" t="s">
        <v>383</v>
      </c>
      <c r="B29" s="674"/>
      <c r="C29" s="696"/>
      <c r="D29" s="826"/>
      <c r="E29" s="826"/>
      <c r="F29" s="826"/>
      <c r="G29" s="826"/>
      <c r="H29" s="826"/>
      <c r="I29" s="826"/>
      <c r="J29" s="826"/>
      <c r="K29" s="826"/>
      <c r="L29" s="826"/>
      <c r="M29" s="826"/>
      <c r="N29" s="826"/>
      <c r="O29" s="677"/>
    </row>
    <row r="30" spans="1:15" x14ac:dyDescent="0.25">
      <c r="A30" s="726" t="s">
        <v>524</v>
      </c>
      <c r="B30" s="727"/>
      <c r="C30" s="696"/>
      <c r="D30" s="830"/>
      <c r="E30" s="830"/>
      <c r="F30" s="830"/>
      <c r="G30" s="870"/>
      <c r="H30" s="674"/>
      <c r="I30" s="826"/>
      <c r="J30" s="758" t="s">
        <v>384</v>
      </c>
      <c r="K30" s="779"/>
      <c r="L30" s="830"/>
      <c r="M30" s="830"/>
      <c r="N30" s="830"/>
      <c r="O30" s="871"/>
    </row>
    <row r="31" spans="1:15" x14ac:dyDescent="0.25">
      <c r="A31" s="755" t="s">
        <v>385</v>
      </c>
      <c r="B31" s="812"/>
      <c r="C31" s="872"/>
      <c r="D31" s="722" t="s">
        <v>386</v>
      </c>
      <c r="E31" s="826"/>
      <c r="F31" s="712" t="s">
        <v>387</v>
      </c>
      <c r="G31" s="708"/>
      <c r="H31" s="674"/>
      <c r="I31" s="826"/>
      <c r="J31" s="758" t="s">
        <v>388</v>
      </c>
      <c r="K31" s="830"/>
      <c r="L31" s="830"/>
      <c r="M31" s="830"/>
      <c r="N31" s="830"/>
      <c r="O31" s="873" t="s">
        <v>389</v>
      </c>
    </row>
    <row r="32" spans="1:15" x14ac:dyDescent="0.25">
      <c r="A32" s="744" t="s">
        <v>369</v>
      </c>
      <c r="B32" s="780" t="s">
        <v>390</v>
      </c>
      <c r="C32" s="874"/>
      <c r="D32" s="781" t="s">
        <v>5</v>
      </c>
      <c r="E32" s="812"/>
      <c r="F32" s="782" t="s">
        <v>391</v>
      </c>
      <c r="G32" s="771"/>
      <c r="H32" s="736"/>
      <c r="I32" s="826"/>
      <c r="J32" s="782" t="s">
        <v>392</v>
      </c>
      <c r="K32" s="696"/>
      <c r="L32" s="783"/>
      <c r="M32" s="784"/>
      <c r="N32" s="784"/>
      <c r="O32" s="875"/>
    </row>
    <row r="33" spans="1:16" x14ac:dyDescent="0.25">
      <c r="A33" s="876">
        <v>0</v>
      </c>
      <c r="B33" s="1282"/>
      <c r="C33" s="1283"/>
      <c r="D33" s="877"/>
      <c r="E33" s="878" t="s">
        <v>393</v>
      </c>
      <c r="F33" s="879">
        <f>A33*D33</f>
        <v>0</v>
      </c>
      <c r="G33" s="837"/>
      <c r="H33" s="736"/>
      <c r="I33" s="826"/>
      <c r="J33" s="729" t="s">
        <v>6</v>
      </c>
      <c r="K33" s="729" t="s">
        <v>6</v>
      </c>
      <c r="L33" s="729" t="s">
        <v>394</v>
      </c>
      <c r="M33" s="785" t="s">
        <v>6</v>
      </c>
      <c r="N33" s="785" t="s">
        <v>395</v>
      </c>
      <c r="O33" s="786" t="s">
        <v>396</v>
      </c>
    </row>
    <row r="34" spans="1:16" x14ac:dyDescent="0.25">
      <c r="A34" s="880">
        <v>0</v>
      </c>
      <c r="B34" s="881" t="s">
        <v>397</v>
      </c>
      <c r="C34" s="882"/>
      <c r="D34" s="883"/>
      <c r="E34" s="691" t="s">
        <v>393</v>
      </c>
      <c r="F34" s="884">
        <f>A34*D34</f>
        <v>0</v>
      </c>
      <c r="G34" s="866"/>
      <c r="H34" s="674"/>
      <c r="I34" s="826"/>
      <c r="J34" s="741" t="s">
        <v>398</v>
      </c>
      <c r="K34" s="741" t="s">
        <v>399</v>
      </c>
      <c r="L34" s="741" t="s">
        <v>400</v>
      </c>
      <c r="M34" s="697" t="s">
        <v>381</v>
      </c>
      <c r="N34" s="697" t="s">
        <v>5</v>
      </c>
      <c r="O34" s="693" t="s">
        <v>391</v>
      </c>
    </row>
    <row r="35" spans="1:16" x14ac:dyDescent="0.25">
      <c r="A35" s="1284"/>
      <c r="B35" s="885">
        <v>0</v>
      </c>
      <c r="C35" s="886" t="s">
        <v>401</v>
      </c>
      <c r="D35" s="887"/>
      <c r="E35" s="888" t="s">
        <v>402</v>
      </c>
      <c r="F35" s="889">
        <f>B35*D35</f>
        <v>0</v>
      </c>
      <c r="G35" s="886"/>
      <c r="H35" s="674"/>
      <c r="I35" s="826"/>
      <c r="J35" s="787"/>
      <c r="K35" s="890"/>
      <c r="L35" s="891"/>
      <c r="M35" s="892"/>
      <c r="N35" s="893"/>
      <c r="O35" s="788"/>
    </row>
    <row r="36" spans="1:16" x14ac:dyDescent="0.25">
      <c r="A36" s="894" t="s">
        <v>397</v>
      </c>
      <c r="B36" s="895">
        <v>0</v>
      </c>
      <c r="C36" s="696" t="s">
        <v>401</v>
      </c>
      <c r="D36" s="896"/>
      <c r="E36" s="897" t="s">
        <v>402</v>
      </c>
      <c r="F36" s="898">
        <f>B36*D36</f>
        <v>0</v>
      </c>
      <c r="G36" s="771"/>
      <c r="H36" s="674"/>
      <c r="I36" s="826"/>
      <c r="J36" s="845">
        <f>M27</f>
        <v>0</v>
      </c>
      <c r="K36" s="789" t="s">
        <v>403</v>
      </c>
      <c r="L36" s="845"/>
      <c r="M36" s="847">
        <f>J36-L36</f>
        <v>0</v>
      </c>
      <c r="N36" s="899"/>
      <c r="O36" s="790">
        <f>M36*N36</f>
        <v>0</v>
      </c>
    </row>
    <row r="37" spans="1:16" ht="15.6" thickBot="1" x14ac:dyDescent="0.3">
      <c r="A37" s="1285"/>
      <c r="B37" s="1286"/>
      <c r="C37" s="1286"/>
      <c r="D37" s="791" t="s">
        <v>404</v>
      </c>
      <c r="E37" s="900"/>
      <c r="F37" s="792">
        <f>SUM(F33:F36)</f>
        <v>0</v>
      </c>
      <c r="G37" s="901"/>
      <c r="H37" s="714"/>
      <c r="I37" s="714"/>
      <c r="J37" s="1287"/>
      <c r="K37" s="1286"/>
      <c r="L37" s="1286"/>
      <c r="M37" s="791" t="s">
        <v>405</v>
      </c>
      <c r="N37" s="714"/>
      <c r="O37" s="793">
        <f>SUM(O35:O36)</f>
        <v>0</v>
      </c>
    </row>
    <row r="38" spans="1:16" ht="15.6" thickTop="1" x14ac:dyDescent="0.25">
      <c r="A38" s="825"/>
      <c r="B38" s="674"/>
      <c r="C38" s="826"/>
      <c r="D38" s="678"/>
      <c r="E38" s="674"/>
      <c r="F38" s="902"/>
      <c r="G38" s="674"/>
      <c r="H38" s="826"/>
      <c r="I38" s="826"/>
      <c r="J38" s="826"/>
      <c r="K38" s="826"/>
      <c r="L38" s="826"/>
      <c r="M38" s="826"/>
      <c r="N38" s="826"/>
      <c r="O38" s="677"/>
    </row>
    <row r="39" spans="1:16" x14ac:dyDescent="0.25">
      <c r="A39" s="725" t="s">
        <v>406</v>
      </c>
      <c r="B39" s="678"/>
      <c r="C39" s="696"/>
      <c r="D39" s="826"/>
      <c r="E39" s="826"/>
      <c r="F39" s="694"/>
      <c r="G39" s="826"/>
      <c r="H39" s="826"/>
      <c r="I39" s="826"/>
      <c r="J39" s="826"/>
      <c r="K39" s="696"/>
      <c r="L39" s="826"/>
      <c r="M39" s="826"/>
      <c r="N39" s="826"/>
      <c r="O39" s="677"/>
    </row>
    <row r="40" spans="1:16" x14ac:dyDescent="0.25">
      <c r="A40" s="989" t="s">
        <v>39</v>
      </c>
      <c r="B40" s="794" t="s">
        <v>407</v>
      </c>
      <c r="C40" s="707"/>
      <c r="D40" s="795" t="s">
        <v>408</v>
      </c>
      <c r="E40" s="833"/>
      <c r="F40" s="733"/>
      <c r="G40" s="863"/>
      <c r="H40" s="794"/>
      <c r="I40" s="863"/>
      <c r="J40" s="796" t="s">
        <v>46</v>
      </c>
      <c r="K40" s="797" t="s">
        <v>409</v>
      </c>
      <c r="L40" s="796" t="s">
        <v>5</v>
      </c>
      <c r="M40" s="1826" t="s">
        <v>480</v>
      </c>
      <c r="N40" s="1827"/>
      <c r="O40" s="798" t="s">
        <v>7</v>
      </c>
    </row>
    <row r="41" spans="1:16" x14ac:dyDescent="0.25">
      <c r="A41" s="744" t="s">
        <v>40</v>
      </c>
      <c r="B41" s="756" t="s">
        <v>410</v>
      </c>
      <c r="C41" s="812"/>
      <c r="D41" s="756" t="s">
        <v>410</v>
      </c>
      <c r="E41" s="812"/>
      <c r="F41" s="756" t="s">
        <v>411</v>
      </c>
      <c r="G41" s="812"/>
      <c r="H41" s="948" t="s">
        <v>6</v>
      </c>
      <c r="I41" s="781" t="s">
        <v>389</v>
      </c>
      <c r="J41" s="762" t="s">
        <v>13</v>
      </c>
      <c r="K41" s="756" t="s">
        <v>412</v>
      </c>
      <c r="L41" s="762" t="s">
        <v>481</v>
      </c>
      <c r="M41" s="762" t="s">
        <v>215</v>
      </c>
      <c r="N41" s="762" t="s">
        <v>542</v>
      </c>
      <c r="O41" s="693" t="s">
        <v>413</v>
      </c>
    </row>
    <row r="42" spans="1:16" x14ac:dyDescent="0.25">
      <c r="A42" s="903" t="s">
        <v>474</v>
      </c>
      <c r="B42" s="710"/>
      <c r="C42" s="707"/>
      <c r="D42" s="710"/>
      <c r="E42" s="707"/>
      <c r="F42" s="710"/>
      <c r="G42" s="707"/>
      <c r="H42" s="904"/>
      <c r="I42" s="707"/>
      <c r="J42" s="735"/>
      <c r="K42" s="735"/>
      <c r="L42" s="799"/>
      <c r="M42" s="905"/>
      <c r="N42" s="710"/>
      <c r="O42" s="906"/>
    </row>
    <row r="43" spans="1:16" x14ac:dyDescent="0.25">
      <c r="A43" s="907" t="s">
        <v>482</v>
      </c>
      <c r="B43" s="908"/>
      <c r="C43" s="682" t="s">
        <v>389</v>
      </c>
      <c r="D43" s="908"/>
      <c r="E43" s="682" t="s">
        <v>389</v>
      </c>
      <c r="F43" s="908"/>
      <c r="G43" s="682" t="s">
        <v>389</v>
      </c>
      <c r="H43" s="909">
        <f>B43+D43+F43</f>
        <v>0</v>
      </c>
      <c r="I43" s="682" t="s">
        <v>389</v>
      </c>
      <c r="J43" s="766" t="s">
        <v>414</v>
      </c>
      <c r="K43" s="766"/>
      <c r="L43" s="800"/>
      <c r="M43" s="1481">
        <f>IF('Input Data'!E29&lt;43191,14%,15%)</f>
        <v>0.14000000000000001</v>
      </c>
      <c r="N43" s="990"/>
      <c r="O43" s="910">
        <f>H43*L43/100+N43/(1+M43)</f>
        <v>0</v>
      </c>
      <c r="P43" s="1145"/>
    </row>
    <row r="44" spans="1:16" x14ac:dyDescent="0.25">
      <c r="A44" s="911"/>
      <c r="B44" s="844"/>
      <c r="C44" s="696"/>
      <c r="D44" s="844"/>
      <c r="E44" s="696"/>
      <c r="F44" s="844"/>
      <c r="G44" s="696"/>
      <c r="H44" s="912"/>
      <c r="I44" s="696"/>
      <c r="J44" s="950" t="s">
        <v>415</v>
      </c>
      <c r="K44" s="950"/>
      <c r="L44" s="913"/>
      <c r="M44" s="700"/>
      <c r="N44" s="914">
        <f>N43/1.14</f>
        <v>0</v>
      </c>
      <c r="O44" s="915"/>
    </row>
    <row r="45" spans="1:16" ht="15.6" thickBot="1" x14ac:dyDescent="0.3">
      <c r="A45" s="1285"/>
      <c r="B45" s="1286"/>
      <c r="C45" s="1286"/>
      <c r="D45" s="1286"/>
      <c r="E45" s="1286"/>
      <c r="F45" s="1286"/>
      <c r="G45" s="1286"/>
      <c r="H45" s="1288"/>
      <c r="I45" s="1286"/>
      <c r="J45" s="1286"/>
      <c r="K45" s="1289"/>
      <c r="L45" s="1280"/>
      <c r="M45" s="791" t="s">
        <v>416</v>
      </c>
      <c r="N45" s="900"/>
      <c r="O45" s="801">
        <f>SUM(O42:O44)</f>
        <v>0</v>
      </c>
    </row>
    <row r="46" spans="1:16" ht="15.6" thickTop="1" x14ac:dyDescent="0.25">
      <c r="A46" s="825"/>
      <c r="B46" s="674"/>
      <c r="C46" s="674"/>
      <c r="D46" s="674"/>
      <c r="E46" s="674"/>
      <c r="F46" s="674"/>
      <c r="G46" s="674"/>
      <c r="H46" s="674"/>
      <c r="I46" s="674"/>
      <c r="J46" s="674"/>
      <c r="K46" s="674"/>
      <c r="L46" s="674"/>
      <c r="M46" s="674"/>
      <c r="N46" s="674"/>
      <c r="O46" s="677"/>
    </row>
    <row r="47" spans="1:16" ht="15.6" thickBot="1" x14ac:dyDescent="0.3">
      <c r="A47" s="1096" t="s">
        <v>458</v>
      </c>
      <c r="B47" s="802"/>
      <c r="C47" s="916"/>
      <c r="D47" s="916"/>
      <c r="E47" s="916"/>
      <c r="F47" s="916"/>
      <c r="G47" s="916"/>
      <c r="H47" s="916"/>
      <c r="I47" s="916"/>
      <c r="J47" s="916"/>
      <c r="K47" s="916"/>
      <c r="L47" s="916"/>
      <c r="M47" s="916"/>
      <c r="N47" s="714"/>
      <c r="O47" s="677"/>
    </row>
    <row r="48" spans="1:16" ht="16.2" thickTop="1" thickBot="1" x14ac:dyDescent="0.3">
      <c r="A48" s="803" t="s">
        <v>4</v>
      </c>
      <c r="B48" s="804"/>
      <c r="C48" s="804"/>
      <c r="D48" s="1821" t="s">
        <v>417</v>
      </c>
      <c r="E48" s="1822"/>
      <c r="F48" s="1823"/>
      <c r="G48" s="917"/>
      <c r="H48" s="805" t="s">
        <v>418</v>
      </c>
      <c r="I48" s="917"/>
      <c r="J48" s="918"/>
      <c r="K48" s="919"/>
      <c r="L48" s="1821" t="s">
        <v>50</v>
      </c>
      <c r="M48" s="1824"/>
      <c r="N48" s="1825"/>
      <c r="O48" s="806" t="s">
        <v>7</v>
      </c>
    </row>
    <row r="49" spans="1:15" x14ac:dyDescent="0.25">
      <c r="A49" s="920"/>
      <c r="B49" s="921"/>
      <c r="C49" s="921"/>
      <c r="D49" s="922" t="s">
        <v>246</v>
      </c>
      <c r="E49" s="921"/>
      <c r="F49" s="923"/>
      <c r="G49" s="924"/>
      <c r="H49" s="925"/>
      <c r="I49" s="925"/>
      <c r="J49" s="925"/>
      <c r="K49" s="926"/>
      <c r="L49" s="924"/>
      <c r="M49" s="927"/>
      <c r="N49" s="928"/>
      <c r="O49" s="929">
        <v>0</v>
      </c>
    </row>
    <row r="50" spans="1:15" ht="15.6" thickBot="1" x14ac:dyDescent="0.3">
      <c r="A50" s="930"/>
      <c r="B50" s="931"/>
      <c r="C50" s="916"/>
      <c r="D50" s="932"/>
      <c r="E50" s="916"/>
      <c r="F50" s="933"/>
      <c r="G50" s="932"/>
      <c r="H50" s="916"/>
      <c r="I50" s="916"/>
      <c r="J50" s="916"/>
      <c r="K50" s="933"/>
      <c r="L50" s="934"/>
      <c r="M50" s="900"/>
      <c r="N50" s="901"/>
      <c r="O50" s="935"/>
    </row>
    <row r="51" spans="1:15" ht="15.6" thickTop="1" x14ac:dyDescent="0.25">
      <c r="A51" s="825"/>
      <c r="B51" s="674"/>
      <c r="C51" s="674"/>
      <c r="D51" s="674"/>
      <c r="E51" s="674"/>
      <c r="F51" s="674"/>
      <c r="G51" s="674"/>
      <c r="H51" s="674"/>
      <c r="I51" s="674"/>
      <c r="J51" s="674"/>
      <c r="K51" s="674"/>
      <c r="L51" s="674"/>
      <c r="M51" s="674"/>
      <c r="N51" s="674"/>
      <c r="O51" s="677"/>
    </row>
    <row r="52" spans="1:15" x14ac:dyDescent="0.25">
      <c r="A52" s="1097" t="s">
        <v>459</v>
      </c>
      <c r="B52" s="696"/>
      <c r="C52" s="696"/>
      <c r="D52" s="696"/>
      <c r="E52" s="696"/>
      <c r="F52" s="696"/>
      <c r="G52" s="696"/>
      <c r="H52" s="696"/>
      <c r="I52" s="696"/>
      <c r="J52" s="696"/>
      <c r="K52" s="696"/>
      <c r="L52" s="696"/>
      <c r="M52" s="696"/>
      <c r="N52" s="696"/>
      <c r="O52" s="692"/>
    </row>
    <row r="53" spans="1:15" x14ac:dyDescent="0.25">
      <c r="A53" s="755" t="s">
        <v>4</v>
      </c>
      <c r="B53" s="781"/>
      <c r="C53" s="812"/>
      <c r="D53" s="844"/>
      <c r="E53" s="783" t="s">
        <v>419</v>
      </c>
      <c r="F53" s="696"/>
      <c r="G53" s="696"/>
      <c r="H53" s="696"/>
      <c r="I53" s="696"/>
      <c r="J53" s="844"/>
      <c r="K53" s="783" t="s">
        <v>50</v>
      </c>
      <c r="L53" s="696"/>
      <c r="M53" s="696"/>
      <c r="N53" s="807" t="s">
        <v>6</v>
      </c>
      <c r="O53" s="693" t="s">
        <v>7</v>
      </c>
    </row>
    <row r="54" spans="1:15" x14ac:dyDescent="0.25">
      <c r="A54" s="825"/>
      <c r="B54" s="826"/>
      <c r="C54" s="826"/>
      <c r="D54" s="705"/>
      <c r="E54" s="826"/>
      <c r="F54" s="826"/>
      <c r="G54" s="936"/>
      <c r="H54" s="826"/>
      <c r="I54" s="826"/>
      <c r="J54" s="705"/>
      <c r="K54" s="826"/>
      <c r="L54" s="826"/>
      <c r="M54" s="826"/>
      <c r="N54" s="700"/>
      <c r="O54" s="695"/>
    </row>
    <row r="55" spans="1:15" x14ac:dyDescent="0.25">
      <c r="A55" s="808"/>
      <c r="B55" s="812"/>
      <c r="C55" s="812"/>
      <c r="D55" s="738"/>
      <c r="E55" s="862"/>
      <c r="F55" s="862"/>
      <c r="G55" s="862"/>
      <c r="H55" s="862"/>
      <c r="I55" s="862"/>
      <c r="J55" s="950"/>
      <c r="K55" s="862"/>
      <c r="L55" s="696"/>
      <c r="M55" s="696"/>
      <c r="N55" s="697">
        <v>4</v>
      </c>
      <c r="O55" s="809">
        <v>0</v>
      </c>
    </row>
    <row r="56" spans="1:15" x14ac:dyDescent="0.25">
      <c r="A56" s="810" t="s">
        <v>460</v>
      </c>
      <c r="B56" s="937"/>
      <c r="C56" s="696"/>
      <c r="D56" s="705"/>
      <c r="E56" s="811"/>
      <c r="F56" s="811"/>
      <c r="G56" s="834"/>
      <c r="H56" s="834"/>
      <c r="I56" s="834"/>
      <c r="J56" s="710"/>
      <c r="K56" s="834"/>
      <c r="L56" s="834"/>
      <c r="M56" s="707"/>
      <c r="N56" s="905"/>
      <c r="O56" s="798" t="s">
        <v>420</v>
      </c>
    </row>
    <row r="57" spans="1:15" x14ac:dyDescent="0.25">
      <c r="A57" s="744" t="s">
        <v>461</v>
      </c>
      <c r="B57" s="756" t="s">
        <v>361</v>
      </c>
      <c r="C57" s="812"/>
      <c r="D57" s="756" t="s">
        <v>373</v>
      </c>
      <c r="E57" s="812"/>
      <c r="F57" s="812"/>
      <c r="G57" s="812"/>
      <c r="H57" s="812"/>
      <c r="I57" s="812"/>
      <c r="J57" s="782" t="s">
        <v>421</v>
      </c>
      <c r="K57" s="813"/>
      <c r="L57" s="813"/>
      <c r="M57" s="813"/>
      <c r="N57" s="697" t="s">
        <v>6</v>
      </c>
      <c r="O57" s="693" t="s">
        <v>422</v>
      </c>
    </row>
    <row r="58" spans="1:15" x14ac:dyDescent="0.25">
      <c r="A58" s="880"/>
      <c r="B58" s="938"/>
      <c r="C58" s="939"/>
      <c r="D58" s="908"/>
      <c r="E58" s="682"/>
      <c r="F58" s="682"/>
      <c r="G58" s="682"/>
      <c r="H58" s="682"/>
      <c r="I58" s="682"/>
      <c r="J58" s="908"/>
      <c r="K58" s="682"/>
      <c r="L58" s="682"/>
      <c r="M58" s="682"/>
      <c r="N58" s="814" t="s">
        <v>423</v>
      </c>
      <c r="O58" s="815">
        <v>0</v>
      </c>
    </row>
    <row r="59" spans="1:15" x14ac:dyDescent="0.25">
      <c r="A59" s="940"/>
      <c r="B59" s="739"/>
      <c r="C59" s="812"/>
      <c r="D59" s="816" t="s">
        <v>424</v>
      </c>
      <c r="E59" s="817" t="s">
        <v>425</v>
      </c>
      <c r="F59" s="862"/>
      <c r="G59" s="862"/>
      <c r="H59" s="862"/>
      <c r="I59" s="862"/>
      <c r="J59" s="738" t="s">
        <v>426</v>
      </c>
      <c r="K59" s="862"/>
      <c r="L59" s="862"/>
      <c r="M59" s="862"/>
      <c r="N59" s="741" t="s">
        <v>427</v>
      </c>
      <c r="O59" s="941">
        <v>0</v>
      </c>
    </row>
    <row r="60" spans="1:15" x14ac:dyDescent="0.25">
      <c r="A60" s="1290"/>
      <c r="B60" s="1291"/>
      <c r="C60" s="1292"/>
      <c r="D60" s="1292"/>
      <c r="E60" s="1292"/>
      <c r="F60" s="1292"/>
      <c r="G60" s="1292"/>
      <c r="H60" s="1292"/>
      <c r="I60" s="1292"/>
      <c r="J60" s="818" t="s">
        <v>428</v>
      </c>
      <c r="K60" s="830"/>
      <c r="L60" s="830"/>
      <c r="M60" s="830"/>
      <c r="N60" s="807" t="s">
        <v>427</v>
      </c>
      <c r="O60" s="819">
        <f>O59</f>
        <v>0</v>
      </c>
    </row>
    <row r="61" spans="1:15" ht="15.6" thickBot="1" x14ac:dyDescent="0.3">
      <c r="A61" s="1285"/>
      <c r="B61" s="1286"/>
      <c r="C61" s="1286"/>
      <c r="D61" s="1286"/>
      <c r="E61" s="1286"/>
      <c r="F61" s="1286"/>
      <c r="G61" s="1286"/>
      <c r="H61" s="1286"/>
      <c r="I61" s="1293"/>
      <c r="J61" s="820" t="s">
        <v>429</v>
      </c>
      <c r="K61" s="714"/>
      <c r="L61" s="714"/>
      <c r="M61" s="714"/>
      <c r="N61" s="714"/>
      <c r="O61" s="821">
        <f>O58+O55+O45+O37+F37</f>
        <v>0</v>
      </c>
    </row>
    <row r="62" spans="1:15" ht="10.5" customHeight="1" thickTop="1" x14ac:dyDescent="0.25"/>
    <row r="63" spans="1:15" ht="18" customHeight="1" x14ac:dyDescent="0.25">
      <c r="A63" s="1122" t="s">
        <v>525</v>
      </c>
      <c r="B63" s="1811" t="s">
        <v>527</v>
      </c>
      <c r="C63" s="1812"/>
      <c r="D63" s="1812"/>
      <c r="E63" s="1812"/>
      <c r="F63" s="1812"/>
      <c r="G63" s="1812"/>
      <c r="H63" s="1812"/>
      <c r="I63" s="1812"/>
      <c r="J63" s="1812"/>
      <c r="K63" s="1812"/>
      <c r="L63" s="1812"/>
      <c r="M63" s="1812"/>
      <c r="N63" s="1812"/>
      <c r="O63" s="1812"/>
    </row>
    <row r="64" spans="1:15" ht="6" customHeight="1" x14ac:dyDescent="0.25">
      <c r="A64" s="1071"/>
      <c r="B64" s="1121"/>
      <c r="J64" s="953"/>
    </row>
    <row r="65" spans="1:15" ht="54" customHeight="1" x14ac:dyDescent="0.25">
      <c r="A65" s="1071"/>
      <c r="B65" s="1811" t="s">
        <v>526</v>
      </c>
      <c r="C65" s="1812"/>
      <c r="D65" s="1812"/>
      <c r="E65" s="1812"/>
      <c r="F65" s="1812"/>
      <c r="G65" s="1812"/>
      <c r="H65" s="1812"/>
      <c r="I65" s="1812"/>
      <c r="J65" s="1812"/>
      <c r="K65" s="1812"/>
      <c r="L65" s="1812"/>
      <c r="M65" s="1812"/>
      <c r="N65" s="1812"/>
      <c r="O65" s="1812"/>
    </row>
  </sheetData>
  <customSheetViews>
    <customSheetView guid="{87B825B6-BE84-401D-9D96-20C17A5B994F}">
      <selection activeCell="A10" sqref="A10:O18"/>
      <pageMargins left="0.74803149606299213" right="0.55118110236220474" top="0.59055118110236215" bottom="0.59055118110236215" header="0" footer="0"/>
      <pageSetup scale="74" orientation="portrait" r:id="rId1"/>
    </customSheetView>
    <customSheetView guid="{F2EF8C40-5F38-4711-A114-3A47916B87AA}">
      <selection activeCell="A10" sqref="A10:O18"/>
      <pageMargins left="0.74803149606299213" right="0.55118110236220474" top="0.59055118110236215" bottom="0.59055118110236215" header="0" footer="0"/>
      <pageSetup scale="74" orientation="portrait" r:id="rId2"/>
    </customSheetView>
  </customSheetViews>
  <mergeCells count="10">
    <mergeCell ref="B63:O63"/>
    <mergeCell ref="B65:O65"/>
    <mergeCell ref="N5:O5"/>
    <mergeCell ref="H12:I12"/>
    <mergeCell ref="D13:E13"/>
    <mergeCell ref="H23:I23"/>
    <mergeCell ref="D48:F48"/>
    <mergeCell ref="L48:N48"/>
    <mergeCell ref="M40:N40"/>
    <mergeCell ref="B12:C12"/>
  </mergeCells>
  <pageMargins left="0.74803149606299213" right="0.55118110236220474" top="0.59055118110236215" bottom="0.59055118110236215" header="0" footer="0"/>
  <pageSetup scale="74"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J68"/>
  <sheetViews>
    <sheetView topLeftCell="A46" zoomScaleNormal="100" zoomScaleSheetLayoutView="90" workbookViewId="0">
      <selection activeCell="I67" sqref="I67"/>
    </sheetView>
  </sheetViews>
  <sheetFormatPr defaultRowHeight="15" x14ac:dyDescent="0.25"/>
  <cols>
    <col min="1" max="1" width="5.6640625" customWidth="1"/>
    <col min="2" max="2" width="8.9140625" customWidth="1"/>
    <col min="3" max="3" width="18.75" customWidth="1"/>
    <col min="4" max="4" width="7" customWidth="1"/>
    <col min="10" max="10" width="11" bestFit="1" customWidth="1"/>
  </cols>
  <sheetData>
    <row r="1" spans="1:10" ht="18" thickTop="1" x14ac:dyDescent="0.25">
      <c r="A1" s="1305" t="s">
        <v>52</v>
      </c>
      <c r="B1" s="1007"/>
      <c r="C1" s="111"/>
      <c r="D1" s="111"/>
      <c r="E1" s="111"/>
      <c r="F1" s="111"/>
      <c r="G1" s="111"/>
      <c r="H1" s="111"/>
      <c r="I1" s="111"/>
      <c r="J1" s="112"/>
    </row>
    <row r="2" spans="1:10" ht="15.6" x14ac:dyDescent="0.25">
      <c r="A2" s="140"/>
      <c r="B2" s="1028"/>
      <c r="C2" s="141"/>
      <c r="D2" s="141"/>
      <c r="E2" s="141"/>
      <c r="F2" s="202" t="s">
        <v>130</v>
      </c>
      <c r="G2" s="141"/>
      <c r="H2" s="141"/>
      <c r="I2" s="141"/>
      <c r="J2" s="142"/>
    </row>
    <row r="3" spans="1:10" ht="15.6" x14ac:dyDescent="0.25">
      <c r="A3" s="282"/>
      <c r="B3" s="1004"/>
      <c r="C3" s="289" t="s">
        <v>226</v>
      </c>
      <c r="D3" s="1168">
        <f>'Input Data'!E30</f>
        <v>0</v>
      </c>
      <c r="E3" s="519"/>
      <c r="F3" s="1829" t="s">
        <v>185</v>
      </c>
      <c r="G3" s="1830"/>
      <c r="H3" s="1429">
        <f>'Input Data'!E6</f>
        <v>0</v>
      </c>
      <c r="I3" s="83"/>
      <c r="J3" s="85"/>
    </row>
    <row r="4" spans="1:10" ht="15.6" thickBot="1" x14ac:dyDescent="0.3">
      <c r="A4" s="143"/>
      <c r="B4" s="86"/>
      <c r="C4" s="86"/>
      <c r="D4" s="86"/>
      <c r="E4" s="86"/>
      <c r="F4" s="86"/>
      <c r="G4" s="86"/>
      <c r="H4" s="86"/>
      <c r="I4" s="86"/>
      <c r="J4" s="87"/>
    </row>
    <row r="5" spans="1:10" ht="15.6" thickTop="1" x14ac:dyDescent="0.25">
      <c r="A5" s="144"/>
      <c r="B5" s="214"/>
      <c r="C5" s="214"/>
      <c r="D5" s="200"/>
      <c r="E5" s="93"/>
      <c r="F5" s="93"/>
      <c r="G5" s="93"/>
      <c r="H5" s="93"/>
      <c r="I5" s="93"/>
      <c r="J5" s="114"/>
    </row>
    <row r="6" spans="1:10" x14ac:dyDescent="0.25">
      <c r="A6" s="131" t="s">
        <v>489</v>
      </c>
      <c r="B6" s="1029"/>
      <c r="C6" s="519"/>
      <c r="D6" s="519"/>
      <c r="E6" s="92"/>
      <c r="F6" s="92"/>
      <c r="G6" s="92"/>
      <c r="H6" s="92"/>
      <c r="I6" s="92"/>
      <c r="J6" s="91"/>
    </row>
    <row r="7" spans="1:10" ht="30" x14ac:dyDescent="0.25">
      <c r="A7" s="578" t="s">
        <v>226</v>
      </c>
      <c r="B7" s="133" t="s">
        <v>4</v>
      </c>
      <c r="C7" s="1002" t="s">
        <v>53</v>
      </c>
      <c r="D7" s="1002"/>
      <c r="E7" s="1002"/>
      <c r="F7" s="1002"/>
      <c r="G7" s="998"/>
      <c r="H7" s="133" t="s">
        <v>16</v>
      </c>
      <c r="I7" s="133" t="s">
        <v>5</v>
      </c>
      <c r="J7" s="118" t="s">
        <v>38</v>
      </c>
    </row>
    <row r="8" spans="1:10" x14ac:dyDescent="0.25">
      <c r="A8" s="1031"/>
      <c r="B8" s="196"/>
      <c r="C8" s="1003"/>
      <c r="D8" s="1003"/>
      <c r="E8" s="1003"/>
      <c r="F8" s="1003"/>
      <c r="G8" s="999"/>
      <c r="H8" s="145"/>
      <c r="I8" s="189"/>
      <c r="J8" s="1415">
        <f t="shared" ref="J8:J17" si="0">H8*I8</f>
        <v>0</v>
      </c>
    </row>
    <row r="9" spans="1:10" x14ac:dyDescent="0.25">
      <c r="A9" s="121"/>
      <c r="B9" s="122"/>
      <c r="C9" s="1000"/>
      <c r="D9" s="1000"/>
      <c r="E9" s="1000"/>
      <c r="F9" s="1000"/>
      <c r="G9" s="996"/>
      <c r="H9" s="122"/>
      <c r="I9" s="190"/>
      <c r="J9" s="1386">
        <f t="shared" si="0"/>
        <v>0</v>
      </c>
    </row>
    <row r="10" spans="1:10" x14ac:dyDescent="0.25">
      <c r="A10" s="121"/>
      <c r="B10" s="122"/>
      <c r="C10" s="1174"/>
      <c r="D10" s="1174"/>
      <c r="E10" s="1174"/>
      <c r="F10" s="1174"/>
      <c r="G10" s="1173"/>
      <c r="H10" s="122"/>
      <c r="I10" s="190"/>
      <c r="J10" s="1386">
        <f t="shared" si="0"/>
        <v>0</v>
      </c>
    </row>
    <row r="11" spans="1:10" x14ac:dyDescent="0.25">
      <c r="A11" s="121"/>
      <c r="B11" s="122"/>
      <c r="C11" s="1174"/>
      <c r="D11" s="1174"/>
      <c r="E11" s="1174"/>
      <c r="F11" s="1174"/>
      <c r="G11" s="1173"/>
      <c r="H11" s="122"/>
      <c r="I11" s="190"/>
      <c r="J11" s="1386">
        <f t="shared" si="0"/>
        <v>0</v>
      </c>
    </row>
    <row r="12" spans="1:10" x14ac:dyDescent="0.25">
      <c r="A12" s="121"/>
      <c r="B12" s="122"/>
      <c r="C12" s="1174"/>
      <c r="D12" s="1174"/>
      <c r="E12" s="1174"/>
      <c r="F12" s="1174"/>
      <c r="G12" s="1173"/>
      <c r="H12" s="122"/>
      <c r="I12" s="190"/>
      <c r="J12" s="1386">
        <f t="shared" si="0"/>
        <v>0</v>
      </c>
    </row>
    <row r="13" spans="1:10" x14ac:dyDescent="0.25">
      <c r="A13" s="121"/>
      <c r="B13" s="122"/>
      <c r="C13" s="1000"/>
      <c r="D13" s="1000"/>
      <c r="E13" s="1000"/>
      <c r="F13" s="1000"/>
      <c r="G13" s="996"/>
      <c r="H13" s="122"/>
      <c r="I13" s="190"/>
      <c r="J13" s="1386">
        <f t="shared" si="0"/>
        <v>0</v>
      </c>
    </row>
    <row r="14" spans="1:10" x14ac:dyDescent="0.25">
      <c r="A14" s="121"/>
      <c r="B14" s="122"/>
      <c r="C14" s="1000"/>
      <c r="D14" s="1000"/>
      <c r="E14" s="1000"/>
      <c r="F14" s="1000"/>
      <c r="G14" s="996"/>
      <c r="H14" s="122"/>
      <c r="I14" s="190"/>
      <c r="J14" s="1386">
        <f t="shared" si="0"/>
        <v>0</v>
      </c>
    </row>
    <row r="15" spans="1:10" x14ac:dyDescent="0.25">
      <c r="A15" s="121"/>
      <c r="B15" s="122"/>
      <c r="C15" s="1000"/>
      <c r="D15" s="1000"/>
      <c r="E15" s="1000"/>
      <c r="F15" s="1000"/>
      <c r="G15" s="996"/>
      <c r="H15" s="122"/>
      <c r="I15" s="190"/>
      <c r="J15" s="1386">
        <f t="shared" si="0"/>
        <v>0</v>
      </c>
    </row>
    <row r="16" spans="1:10" x14ac:dyDescent="0.25">
      <c r="A16" s="121"/>
      <c r="B16" s="122"/>
      <c r="C16" s="1000"/>
      <c r="D16" s="1000"/>
      <c r="E16" s="1000"/>
      <c r="F16" s="1000"/>
      <c r="G16" s="996"/>
      <c r="H16" s="122"/>
      <c r="I16" s="190"/>
      <c r="J16" s="1386">
        <f t="shared" si="0"/>
        <v>0</v>
      </c>
    </row>
    <row r="17" spans="1:10" ht="15.6" thickBot="1" x14ac:dyDescent="0.3">
      <c r="A17" s="197"/>
      <c r="B17" s="198"/>
      <c r="C17" s="1001"/>
      <c r="D17" s="1001"/>
      <c r="E17" s="1001"/>
      <c r="F17" s="1001"/>
      <c r="G17" s="997"/>
      <c r="H17" s="124"/>
      <c r="I17" s="191"/>
      <c r="J17" s="1387">
        <f t="shared" si="0"/>
        <v>0</v>
      </c>
    </row>
    <row r="18" spans="1:10" ht="15.6" thickBot="1" x14ac:dyDescent="0.3">
      <c r="B18" s="1326"/>
      <c r="C18" s="1326"/>
      <c r="D18" s="1326"/>
      <c r="E18" s="1326"/>
      <c r="F18" s="1326"/>
      <c r="G18" s="1326"/>
      <c r="H18" s="1326"/>
      <c r="I18" s="1416" t="s">
        <v>621</v>
      </c>
      <c r="J18" s="1389">
        <f>SUM(J8:J17)</f>
        <v>0</v>
      </c>
    </row>
    <row r="19" spans="1:10" ht="16.2" thickTop="1" thickBot="1" x14ac:dyDescent="0.3">
      <c r="A19" s="125"/>
      <c r="B19" s="130"/>
      <c r="C19" s="130"/>
      <c r="D19" s="130"/>
      <c r="E19" s="130"/>
      <c r="F19" s="130"/>
      <c r="G19" s="130"/>
      <c r="H19" s="130"/>
      <c r="I19" s="217" t="s">
        <v>511</v>
      </c>
      <c r="J19" s="1417"/>
    </row>
    <row r="20" spans="1:10" x14ac:dyDescent="0.25">
      <c r="A20" s="125"/>
      <c r="B20" s="130"/>
      <c r="C20" s="130"/>
      <c r="D20" s="130"/>
      <c r="E20" s="130"/>
      <c r="F20" s="130"/>
      <c r="G20" s="130"/>
      <c r="H20" s="130"/>
      <c r="I20" s="130"/>
      <c r="J20" s="304"/>
    </row>
    <row r="21" spans="1:10" x14ac:dyDescent="0.25">
      <c r="A21" s="131" t="s">
        <v>14</v>
      </c>
      <c r="B21" s="1021"/>
      <c r="C21" s="115"/>
      <c r="D21" s="115"/>
      <c r="E21" s="115"/>
      <c r="F21" s="115"/>
      <c r="G21" s="115"/>
      <c r="H21" s="115"/>
      <c r="I21" s="115"/>
      <c r="J21" s="132"/>
    </row>
    <row r="22" spans="1:10" ht="27.6" x14ac:dyDescent="0.25">
      <c r="A22" s="578" t="s">
        <v>226</v>
      </c>
      <c r="B22" s="133" t="s">
        <v>4</v>
      </c>
      <c r="C22" s="1002" t="s">
        <v>15</v>
      </c>
      <c r="D22" s="1002"/>
      <c r="E22" s="1002"/>
      <c r="F22" s="998"/>
      <c r="G22" s="133" t="s">
        <v>16</v>
      </c>
      <c r="H22" s="133" t="s">
        <v>54</v>
      </c>
      <c r="I22" s="133" t="s">
        <v>5</v>
      </c>
      <c r="J22" s="129" t="s">
        <v>38</v>
      </c>
    </row>
    <row r="23" spans="1:10" x14ac:dyDescent="0.25">
      <c r="A23" s="1031"/>
      <c r="B23" s="196"/>
      <c r="C23" s="1003"/>
      <c r="D23" s="1003"/>
      <c r="E23" s="1003"/>
      <c r="F23" s="999"/>
      <c r="G23" s="120"/>
      <c r="H23" s="120"/>
      <c r="I23" s="184">
        <v>3</v>
      </c>
      <c r="J23" s="1385">
        <f t="shared" ref="J23:J32" si="1">G23*H23*I23</f>
        <v>0</v>
      </c>
    </row>
    <row r="24" spans="1:10" x14ac:dyDescent="0.25">
      <c r="A24" s="121"/>
      <c r="B24" s="122"/>
      <c r="C24" s="1000"/>
      <c r="D24" s="1000"/>
      <c r="E24" s="1000"/>
      <c r="F24" s="996"/>
      <c r="G24" s="122"/>
      <c r="H24" s="122"/>
      <c r="I24" s="190"/>
      <c r="J24" s="1386">
        <f t="shared" si="1"/>
        <v>0</v>
      </c>
    </row>
    <row r="25" spans="1:10" x14ac:dyDescent="0.25">
      <c r="A25" s="121"/>
      <c r="B25" s="122"/>
      <c r="C25" s="1000"/>
      <c r="D25" s="1000"/>
      <c r="E25" s="1000"/>
      <c r="F25" s="996"/>
      <c r="G25" s="122"/>
      <c r="H25" s="122"/>
      <c r="I25" s="190"/>
      <c r="J25" s="1386">
        <f t="shared" si="1"/>
        <v>0</v>
      </c>
    </row>
    <row r="26" spans="1:10" x14ac:dyDescent="0.25">
      <c r="A26" s="121"/>
      <c r="B26" s="122"/>
      <c r="C26" s="1000"/>
      <c r="D26" s="1000"/>
      <c r="E26" s="1000"/>
      <c r="F26" s="996"/>
      <c r="G26" s="122"/>
      <c r="H26" s="122"/>
      <c r="I26" s="190"/>
      <c r="J26" s="1386">
        <f t="shared" si="1"/>
        <v>0</v>
      </c>
    </row>
    <row r="27" spans="1:10" x14ac:dyDescent="0.25">
      <c r="A27" s="121"/>
      <c r="B27" s="122"/>
      <c r="C27" s="1174"/>
      <c r="D27" s="1174"/>
      <c r="E27" s="1174"/>
      <c r="F27" s="1173"/>
      <c r="G27" s="122"/>
      <c r="H27" s="122"/>
      <c r="I27" s="190"/>
      <c r="J27" s="1386">
        <f t="shared" si="1"/>
        <v>0</v>
      </c>
    </row>
    <row r="28" spans="1:10" x14ac:dyDescent="0.25">
      <c r="A28" s="121"/>
      <c r="B28" s="122"/>
      <c r="C28" s="1000"/>
      <c r="D28" s="1000"/>
      <c r="E28" s="1000"/>
      <c r="F28" s="996"/>
      <c r="G28" s="122"/>
      <c r="H28" s="122"/>
      <c r="I28" s="190"/>
      <c r="J28" s="1386">
        <f t="shared" si="1"/>
        <v>0</v>
      </c>
    </row>
    <row r="29" spans="1:10" x14ac:dyDescent="0.25">
      <c r="A29" s="121"/>
      <c r="B29" s="122"/>
      <c r="C29" s="1000"/>
      <c r="D29" s="1000"/>
      <c r="E29" s="1000"/>
      <c r="F29" s="996"/>
      <c r="G29" s="122"/>
      <c r="H29" s="122"/>
      <c r="I29" s="190"/>
      <c r="J29" s="1386">
        <f t="shared" si="1"/>
        <v>0</v>
      </c>
    </row>
    <row r="30" spans="1:10" x14ac:dyDescent="0.25">
      <c r="A30" s="121"/>
      <c r="B30" s="122"/>
      <c r="C30" s="1000"/>
      <c r="D30" s="1000"/>
      <c r="E30" s="1000"/>
      <c r="F30" s="996"/>
      <c r="G30" s="122"/>
      <c r="H30" s="122"/>
      <c r="I30" s="190"/>
      <c r="J30" s="1386">
        <f t="shared" si="1"/>
        <v>0</v>
      </c>
    </row>
    <row r="31" spans="1:10" x14ac:dyDescent="0.25">
      <c r="A31" s="121"/>
      <c r="B31" s="122"/>
      <c r="C31" s="1000"/>
      <c r="D31" s="1000"/>
      <c r="E31" s="1000"/>
      <c r="F31" s="996"/>
      <c r="G31" s="122"/>
      <c r="H31" s="122"/>
      <c r="I31" s="190"/>
      <c r="J31" s="1386">
        <f t="shared" si="1"/>
        <v>0</v>
      </c>
    </row>
    <row r="32" spans="1:10" ht="15.6" thickBot="1" x14ac:dyDescent="0.3">
      <c r="A32" s="197"/>
      <c r="B32" s="198"/>
      <c r="C32" s="1001"/>
      <c r="D32" s="1001"/>
      <c r="E32" s="1001"/>
      <c r="F32" s="997"/>
      <c r="G32" s="124"/>
      <c r="H32" s="124"/>
      <c r="I32" s="191"/>
      <c r="J32" s="1387">
        <f t="shared" si="1"/>
        <v>0</v>
      </c>
    </row>
    <row r="33" spans="1:10" x14ac:dyDescent="0.25">
      <c r="B33" s="1326"/>
      <c r="C33" s="1326"/>
      <c r="D33" s="1326"/>
      <c r="E33" s="1326"/>
      <c r="F33" s="1326"/>
      <c r="G33" s="1326"/>
      <c r="H33" s="1326"/>
      <c r="I33" s="1416" t="s">
        <v>622</v>
      </c>
      <c r="J33" s="1418">
        <f>SUM(J23:J32)</f>
        <v>0</v>
      </c>
    </row>
    <row r="34" spans="1:10" ht="15.6" thickBot="1" x14ac:dyDescent="0.3">
      <c r="A34" s="125"/>
      <c r="B34" s="130"/>
      <c r="C34" s="130"/>
      <c r="D34" s="130"/>
      <c r="E34" s="130"/>
      <c r="F34" s="130"/>
      <c r="G34" s="130"/>
      <c r="H34" s="130"/>
      <c r="I34" s="217" t="s">
        <v>511</v>
      </c>
      <c r="J34" s="1417"/>
    </row>
    <row r="35" spans="1:10" x14ac:dyDescent="0.25">
      <c r="A35" s="125"/>
      <c r="B35" s="130"/>
      <c r="C35" s="130"/>
      <c r="D35" s="130"/>
      <c r="E35" s="130"/>
      <c r="F35" s="130"/>
      <c r="G35" s="130"/>
      <c r="H35" s="130"/>
      <c r="I35" s="130"/>
      <c r="J35" s="137"/>
    </row>
    <row r="36" spans="1:10" x14ac:dyDescent="0.25">
      <c r="A36" s="131" t="s">
        <v>55</v>
      </c>
      <c r="B36" s="1021"/>
      <c r="C36" s="115"/>
      <c r="D36" s="115"/>
      <c r="E36" s="115"/>
      <c r="F36" s="115"/>
      <c r="G36" s="115"/>
      <c r="H36" s="115"/>
      <c r="I36" s="115"/>
      <c r="J36" s="132"/>
    </row>
    <row r="37" spans="1:10" ht="45" x14ac:dyDescent="0.25">
      <c r="A37" s="578" t="s">
        <v>226</v>
      </c>
      <c r="B37" s="133" t="s">
        <v>4</v>
      </c>
      <c r="C37" s="1002" t="s">
        <v>15</v>
      </c>
      <c r="D37" s="1002"/>
      <c r="E37" s="1002"/>
      <c r="F37" s="1002"/>
      <c r="G37" s="998"/>
      <c r="H37" s="117" t="s">
        <v>56</v>
      </c>
      <c r="I37" s="117" t="s">
        <v>5</v>
      </c>
      <c r="J37" s="129" t="s">
        <v>38</v>
      </c>
    </row>
    <row r="38" spans="1:10" x14ac:dyDescent="0.25">
      <c r="A38" s="1031"/>
      <c r="B38" s="196"/>
      <c r="C38" s="1003"/>
      <c r="D38" s="1003"/>
      <c r="E38" s="1003"/>
      <c r="F38" s="1003"/>
      <c r="G38" s="999"/>
      <c r="H38" s="1182"/>
      <c r="I38" s="1419"/>
      <c r="J38" s="1385">
        <f t="shared" ref="J38:J47" si="2">H38*I38</f>
        <v>0</v>
      </c>
    </row>
    <row r="39" spans="1:10" x14ac:dyDescent="0.25">
      <c r="A39" s="204"/>
      <c r="B39" s="1180"/>
      <c r="C39" s="1024"/>
      <c r="D39" s="1024"/>
      <c r="E39" s="1024"/>
      <c r="F39" s="1024"/>
      <c r="G39" s="1181"/>
      <c r="H39" s="1182"/>
      <c r="I39" s="1419"/>
      <c r="J39" s="1386">
        <f t="shared" si="2"/>
        <v>0</v>
      </c>
    </row>
    <row r="40" spans="1:10" x14ac:dyDescent="0.25">
      <c r="A40" s="204"/>
      <c r="B40" s="1180"/>
      <c r="C40" s="1024"/>
      <c r="D40" s="1024"/>
      <c r="E40" s="1024"/>
      <c r="F40" s="1024"/>
      <c r="G40" s="1181"/>
      <c r="H40" s="1182"/>
      <c r="I40" s="1419"/>
      <c r="J40" s="1386">
        <f t="shared" si="2"/>
        <v>0</v>
      </c>
    </row>
    <row r="41" spans="1:10" x14ac:dyDescent="0.25">
      <c r="A41" s="204"/>
      <c r="B41" s="1180"/>
      <c r="C41" s="1024"/>
      <c r="D41" s="1024"/>
      <c r="E41" s="1024"/>
      <c r="F41" s="1024"/>
      <c r="G41" s="1181"/>
      <c r="H41" s="1182"/>
      <c r="I41" s="1419"/>
      <c r="J41" s="1386">
        <f t="shared" si="2"/>
        <v>0</v>
      </c>
    </row>
    <row r="42" spans="1:10" x14ac:dyDescent="0.25">
      <c r="A42" s="121"/>
      <c r="B42" s="122"/>
      <c r="C42" s="1000"/>
      <c r="D42" s="1000"/>
      <c r="E42" s="1000"/>
      <c r="F42" s="1000"/>
      <c r="G42" s="996"/>
      <c r="H42" s="1180"/>
      <c r="I42" s="1420"/>
      <c r="J42" s="1386">
        <f t="shared" si="2"/>
        <v>0</v>
      </c>
    </row>
    <row r="43" spans="1:10" x14ac:dyDescent="0.25">
      <c r="A43" s="121"/>
      <c r="B43" s="122"/>
      <c r="C43" s="1000"/>
      <c r="D43" s="1000"/>
      <c r="E43" s="1000"/>
      <c r="F43" s="1000"/>
      <c r="G43" s="996"/>
      <c r="H43" s="122"/>
      <c r="I43" s="190"/>
      <c r="J43" s="1386">
        <f t="shared" si="2"/>
        <v>0</v>
      </c>
    </row>
    <row r="44" spans="1:10" x14ac:dyDescent="0.25">
      <c r="A44" s="121"/>
      <c r="B44" s="122"/>
      <c r="C44" s="1000"/>
      <c r="D44" s="1000"/>
      <c r="E44" s="1000"/>
      <c r="F44" s="1000"/>
      <c r="G44" s="996"/>
      <c r="H44" s="122"/>
      <c r="I44" s="190"/>
      <c r="J44" s="1386">
        <f t="shared" si="2"/>
        <v>0</v>
      </c>
    </row>
    <row r="45" spans="1:10" x14ac:dyDescent="0.25">
      <c r="A45" s="121"/>
      <c r="B45" s="122"/>
      <c r="C45" s="1000"/>
      <c r="D45" s="1000"/>
      <c r="E45" s="1000"/>
      <c r="F45" s="1000"/>
      <c r="G45" s="996"/>
      <c r="H45" s="122"/>
      <c r="I45" s="190"/>
      <c r="J45" s="1386">
        <f t="shared" si="2"/>
        <v>0</v>
      </c>
    </row>
    <row r="46" spans="1:10" x14ac:dyDescent="0.25">
      <c r="A46" s="121"/>
      <c r="B46" s="122"/>
      <c r="C46" s="1000"/>
      <c r="D46" s="1000"/>
      <c r="E46" s="1000"/>
      <c r="F46" s="1000"/>
      <c r="G46" s="996"/>
      <c r="H46" s="122"/>
      <c r="I46" s="190"/>
      <c r="J46" s="1386">
        <f t="shared" si="2"/>
        <v>0</v>
      </c>
    </row>
    <row r="47" spans="1:10" ht="15.6" thickBot="1" x14ac:dyDescent="0.3">
      <c r="A47" s="197"/>
      <c r="B47" s="198"/>
      <c r="C47" s="1001"/>
      <c r="D47" s="1001"/>
      <c r="E47" s="1001"/>
      <c r="F47" s="1001"/>
      <c r="G47" s="997"/>
      <c r="H47" s="124"/>
      <c r="I47" s="191"/>
      <c r="J47" s="1387">
        <f t="shared" si="2"/>
        <v>0</v>
      </c>
    </row>
    <row r="48" spans="1:10" x14ac:dyDescent="0.25">
      <c r="B48" s="1326"/>
      <c r="C48" s="1326"/>
      <c r="D48" s="1326"/>
      <c r="E48" s="1326"/>
      <c r="F48" s="1326"/>
      <c r="G48" s="1326"/>
      <c r="H48" s="1326"/>
      <c r="I48" s="1416" t="s">
        <v>623</v>
      </c>
      <c r="J48" s="1405">
        <f>SUM(J38:J47)</f>
        <v>0</v>
      </c>
    </row>
    <row r="49" spans="1:10" ht="15.6" thickBot="1" x14ac:dyDescent="0.3">
      <c r="A49" s="125"/>
      <c r="B49" s="130"/>
      <c r="C49" s="130"/>
      <c r="D49" s="130"/>
      <c r="E49" s="130"/>
      <c r="F49" s="130"/>
      <c r="G49" s="130"/>
      <c r="H49" s="130"/>
      <c r="I49" s="217" t="s">
        <v>511</v>
      </c>
      <c r="J49" s="1417"/>
    </row>
    <row r="50" spans="1:10" x14ac:dyDescent="0.25">
      <c r="A50" s="125"/>
      <c r="B50" s="130"/>
      <c r="C50" s="130"/>
      <c r="D50" s="130"/>
      <c r="E50" s="130"/>
      <c r="F50" s="130"/>
      <c r="G50" s="130"/>
      <c r="H50" s="130"/>
      <c r="I50" s="130"/>
      <c r="J50" s="137"/>
    </row>
    <row r="51" spans="1:10" x14ac:dyDescent="0.25">
      <c r="A51" s="148" t="s">
        <v>57</v>
      </c>
      <c r="B51" s="1030"/>
      <c r="C51" s="149"/>
      <c r="D51" s="149"/>
      <c r="E51" s="149"/>
      <c r="F51" s="149"/>
      <c r="G51" s="149"/>
      <c r="H51" s="149"/>
      <c r="I51" s="149"/>
      <c r="J51" s="150"/>
    </row>
    <row r="52" spans="1:10" ht="30" x14ac:dyDescent="0.25">
      <c r="A52" s="578" t="s">
        <v>226</v>
      </c>
      <c r="B52" s="133" t="s">
        <v>4</v>
      </c>
      <c r="C52" s="133" t="s">
        <v>11</v>
      </c>
      <c r="D52" s="117" t="s">
        <v>58</v>
      </c>
      <c r="E52" s="1831" t="s">
        <v>59</v>
      </c>
      <c r="F52" s="1832"/>
      <c r="G52" s="133" t="s">
        <v>12</v>
      </c>
      <c r="H52" s="133" t="s">
        <v>13</v>
      </c>
      <c r="I52" s="133" t="s">
        <v>5</v>
      </c>
      <c r="J52" s="129" t="s">
        <v>38</v>
      </c>
    </row>
    <row r="53" spans="1:10" x14ac:dyDescent="0.25">
      <c r="A53" s="119"/>
      <c r="B53" s="1017"/>
      <c r="C53" s="120"/>
      <c r="D53" s="120">
        <v>100</v>
      </c>
      <c r="E53" s="1833"/>
      <c r="F53" s="1834"/>
      <c r="G53" s="120"/>
      <c r="H53" s="120"/>
      <c r="I53" s="184"/>
      <c r="J53" s="1385">
        <f t="shared" ref="J53:J62" si="3">D53*I53</f>
        <v>0</v>
      </c>
    </row>
    <row r="54" spans="1:10" x14ac:dyDescent="0.25">
      <c r="A54" s="121"/>
      <c r="B54" s="996"/>
      <c r="C54" s="122"/>
      <c r="D54" s="122"/>
      <c r="E54" s="1835"/>
      <c r="F54" s="1836"/>
      <c r="G54" s="122"/>
      <c r="H54" s="122"/>
      <c r="I54" s="190"/>
      <c r="J54" s="1386">
        <f t="shared" si="3"/>
        <v>0</v>
      </c>
    </row>
    <row r="55" spans="1:10" x14ac:dyDescent="0.25">
      <c r="A55" s="121"/>
      <c r="B55" s="996"/>
      <c r="C55" s="122"/>
      <c r="D55" s="122"/>
      <c r="E55" s="1835"/>
      <c r="F55" s="1836"/>
      <c r="G55" s="122"/>
      <c r="H55" s="122"/>
      <c r="I55" s="190"/>
      <c r="J55" s="1386">
        <f t="shared" si="3"/>
        <v>0</v>
      </c>
    </row>
    <row r="56" spans="1:10" x14ac:dyDescent="0.25">
      <c r="A56" s="121"/>
      <c r="B56" s="996"/>
      <c r="C56" s="122"/>
      <c r="D56" s="122"/>
      <c r="E56" s="1835"/>
      <c r="F56" s="1836"/>
      <c r="G56" s="122"/>
      <c r="H56" s="122"/>
      <c r="I56" s="190"/>
      <c r="J56" s="1386">
        <f t="shared" si="3"/>
        <v>0</v>
      </c>
    </row>
    <row r="57" spans="1:10" x14ac:dyDescent="0.25">
      <c r="A57" s="121"/>
      <c r="B57" s="996"/>
      <c r="C57" s="122"/>
      <c r="D57" s="122"/>
      <c r="E57" s="1835"/>
      <c r="F57" s="1836"/>
      <c r="G57" s="122"/>
      <c r="H57" s="122"/>
      <c r="I57" s="190"/>
      <c r="J57" s="1386">
        <f t="shared" si="3"/>
        <v>0</v>
      </c>
    </row>
    <row r="58" spans="1:10" x14ac:dyDescent="0.25">
      <c r="A58" s="121"/>
      <c r="B58" s="996"/>
      <c r="C58" s="122"/>
      <c r="D58" s="122"/>
      <c r="E58" s="1835"/>
      <c r="F58" s="1836"/>
      <c r="G58" s="122"/>
      <c r="H58" s="122"/>
      <c r="I58" s="190"/>
      <c r="J58" s="1386">
        <f t="shared" si="3"/>
        <v>0</v>
      </c>
    </row>
    <row r="59" spans="1:10" x14ac:dyDescent="0.25">
      <c r="A59" s="121"/>
      <c r="B59" s="996"/>
      <c r="C59" s="122"/>
      <c r="D59" s="122"/>
      <c r="E59" s="1835"/>
      <c r="F59" s="1836"/>
      <c r="G59" s="122"/>
      <c r="H59" s="122"/>
      <c r="I59" s="190"/>
      <c r="J59" s="1386">
        <f t="shared" si="3"/>
        <v>0</v>
      </c>
    </row>
    <row r="60" spans="1:10" x14ac:dyDescent="0.25">
      <c r="A60" s="121"/>
      <c r="B60" s="996"/>
      <c r="C60" s="122"/>
      <c r="D60" s="122"/>
      <c r="E60" s="1835"/>
      <c r="F60" s="1836"/>
      <c r="G60" s="122"/>
      <c r="H60" s="122"/>
      <c r="I60" s="190"/>
      <c r="J60" s="1386">
        <f t="shared" si="3"/>
        <v>0</v>
      </c>
    </row>
    <row r="61" spans="1:10" x14ac:dyDescent="0.25">
      <c r="A61" s="121"/>
      <c r="B61" s="996"/>
      <c r="C61" s="122"/>
      <c r="D61" s="122"/>
      <c r="E61" s="1835"/>
      <c r="F61" s="1836"/>
      <c r="G61" s="122"/>
      <c r="H61" s="122"/>
      <c r="I61" s="190"/>
      <c r="J61" s="1386">
        <f t="shared" si="3"/>
        <v>0</v>
      </c>
    </row>
    <row r="62" spans="1:10" ht="15.6" thickBot="1" x14ac:dyDescent="0.3">
      <c r="A62" s="123"/>
      <c r="B62" s="182"/>
      <c r="C62" s="124"/>
      <c r="D62" s="124"/>
      <c r="E62" s="1837"/>
      <c r="F62" s="1838"/>
      <c r="G62" s="124"/>
      <c r="H62" s="124"/>
      <c r="I62" s="191"/>
      <c r="J62" s="1387">
        <f t="shared" si="3"/>
        <v>0</v>
      </c>
    </row>
    <row r="63" spans="1:10" ht="15.6" thickBot="1" x14ac:dyDescent="0.3">
      <c r="B63" s="1326"/>
      <c r="C63" s="1326"/>
      <c r="D63" s="1326"/>
      <c r="E63" s="1326"/>
      <c r="F63" s="1326"/>
      <c r="G63" s="1326"/>
      <c r="H63" s="1326"/>
      <c r="I63" s="1416" t="s">
        <v>624</v>
      </c>
      <c r="J63" s="1389">
        <f>SUM(J53:J62)</f>
        <v>0</v>
      </c>
    </row>
    <row r="64" spans="1:10" ht="16.2" thickTop="1" thickBot="1" x14ac:dyDescent="0.3">
      <c r="A64" s="125"/>
      <c r="B64" s="130"/>
      <c r="C64" s="130"/>
      <c r="D64" s="130"/>
      <c r="E64" s="130"/>
      <c r="F64" s="130"/>
      <c r="G64" s="130"/>
      <c r="H64" s="130"/>
      <c r="I64" s="217" t="s">
        <v>511</v>
      </c>
      <c r="J64" s="1421"/>
    </row>
    <row r="65" spans="1:10" ht="15.6" thickTop="1" x14ac:dyDescent="0.25">
      <c r="B65" s="1328"/>
      <c r="C65" s="1328"/>
      <c r="D65" s="1328"/>
      <c r="E65" s="1328"/>
      <c r="F65" s="1328"/>
      <c r="G65" s="1328"/>
      <c r="H65" s="1328"/>
      <c r="I65" s="1327" t="s">
        <v>584</v>
      </c>
      <c r="J65" s="1422">
        <f>J18+J33+J48+J63</f>
        <v>0</v>
      </c>
    </row>
    <row r="66" spans="1:10" ht="15.6" thickBot="1" x14ac:dyDescent="0.3">
      <c r="A66" s="1425"/>
      <c r="B66" s="1426"/>
      <c r="C66" s="1426"/>
      <c r="D66" s="1426"/>
      <c r="E66" s="1426"/>
      <c r="F66" s="1426"/>
      <c r="G66" s="1426"/>
      <c r="H66" s="1426"/>
      <c r="I66" s="130" t="s">
        <v>511</v>
      </c>
      <c r="J66" s="1423">
        <f>J19+J34+J49+J64</f>
        <v>0</v>
      </c>
    </row>
    <row r="67" spans="1:10" ht="15.6" thickBot="1" x14ac:dyDescent="0.3">
      <c r="A67" s="1427"/>
      <c r="B67" s="1428"/>
      <c r="C67" s="1428"/>
      <c r="D67" s="1428"/>
      <c r="E67" s="1428"/>
      <c r="F67" s="1428"/>
      <c r="G67" s="1428"/>
      <c r="H67" s="1428"/>
      <c r="I67" s="1112" t="s">
        <v>519</v>
      </c>
      <c r="J67" s="1424">
        <f>J65-J66</f>
        <v>0</v>
      </c>
    </row>
    <row r="68" spans="1:10" ht="15.6" thickTop="1" x14ac:dyDescent="0.25"/>
  </sheetData>
  <customSheetViews>
    <customSheetView guid="{87B825B6-BE84-401D-9D96-20C17A5B994F}" scale="90" showPageBreaks="1" printArea="1" view="pageBreakPreview" topLeftCell="A46">
      <selection activeCell="J65" sqref="J65"/>
      <pageMargins left="0.78740157480314965" right="0.47244094488188981" top="0.78740157480314965" bottom="0.78740157480314965" header="0.51181102362204722" footer="0.51181102362204722"/>
      <printOptions horizontalCentered="1"/>
      <pageSetup paperSize="9" scale="65" orientation="portrait" horizontalDpi="300" verticalDpi="300" r:id="rId1"/>
      <headerFooter alignWithMargins="0"/>
    </customSheetView>
    <customSheetView guid="{C3FD0C30-5FEE-44FC-8C8E-ACB1A98A43F5}" scale="75" showRuler="0" topLeftCell="A41">
      <selection activeCell="H34" sqref="H34"/>
      <pageMargins left="0.57999999999999996" right="0.49" top="1" bottom="1" header="0.5" footer="0.5"/>
      <pageSetup paperSize="9" scale="66" orientation="portrait" horizontalDpi="300" verticalDpi="300" r:id="rId2"/>
      <headerFooter alignWithMargins="0"/>
    </customSheetView>
    <customSheetView guid="{F2EF8C40-5F38-4711-A114-3A47916B87AA}" scale="90" showPageBreaks="1" printArea="1" view="pageBreakPreview" topLeftCell="A46">
      <selection activeCell="J65" sqref="J65"/>
      <pageMargins left="0.78740157480314965" right="0.47244094488188981" top="0.78740157480314965" bottom="0.78740157480314965" header="0.51181102362204722" footer="0.51181102362204722"/>
      <printOptions horizontalCentered="1"/>
      <pageSetup paperSize="9" scale="65" orientation="portrait" horizontalDpi="300" verticalDpi="300" r:id="rId3"/>
      <headerFooter alignWithMargins="0"/>
    </customSheetView>
  </customSheetViews>
  <mergeCells count="12">
    <mergeCell ref="E61:F61"/>
    <mergeCell ref="E62:F62"/>
    <mergeCell ref="E56:F56"/>
    <mergeCell ref="E57:F57"/>
    <mergeCell ref="E58:F58"/>
    <mergeCell ref="E59:F59"/>
    <mergeCell ref="E60:F60"/>
    <mergeCell ref="F3:G3"/>
    <mergeCell ref="E52:F52"/>
    <mergeCell ref="E53:F53"/>
    <mergeCell ref="E54:F54"/>
    <mergeCell ref="E55:F55"/>
  </mergeCells>
  <phoneticPr fontId="47" type="noConversion"/>
  <printOptions horizontalCentered="1"/>
  <pageMargins left="0.78740157480314965" right="0.47244094488188981" top="0.78740157480314965" bottom="0.78740157480314965" header="0.51181102362204722" footer="0.51181102362204722"/>
  <pageSetup paperSize="9" scale="65" orientation="portrait" horizontalDpi="300" verticalDpi="300"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K68"/>
  <sheetViews>
    <sheetView topLeftCell="C1" zoomScaleNormal="100" zoomScaleSheetLayoutView="75" workbookViewId="0">
      <selection activeCell="F3" sqref="F3"/>
    </sheetView>
  </sheetViews>
  <sheetFormatPr defaultRowHeight="15" x14ac:dyDescent="0.25"/>
  <cols>
    <col min="1" max="1" width="5.25" customWidth="1"/>
    <col min="2" max="2" width="9.25" customWidth="1"/>
    <col min="4" max="4" width="19.08203125" customWidth="1"/>
    <col min="5" max="5" width="10.75" customWidth="1"/>
    <col min="6" max="6" width="13.75" customWidth="1"/>
    <col min="7" max="7" width="11" customWidth="1"/>
    <col min="9" max="9" width="12.75" customWidth="1"/>
  </cols>
  <sheetData>
    <row r="1" spans="1:9" ht="18" thickTop="1" x14ac:dyDescent="0.25">
      <c r="A1" s="1304" t="s">
        <v>60</v>
      </c>
      <c r="B1" s="1005"/>
      <c r="C1" s="111"/>
      <c r="D1" s="111"/>
      <c r="E1" s="111"/>
      <c r="F1" s="111"/>
      <c r="G1" s="111"/>
      <c r="H1" s="111"/>
      <c r="I1" s="112"/>
    </row>
    <row r="2" spans="1:9" ht="21" x14ac:dyDescent="0.25">
      <c r="A2" s="210" t="s">
        <v>128</v>
      </c>
      <c r="B2" s="1006"/>
      <c r="C2" s="83"/>
      <c r="D2" s="83"/>
      <c r="E2" s="83"/>
      <c r="F2" s="969" t="s">
        <v>130</v>
      </c>
      <c r="G2" s="83"/>
      <c r="H2" s="83"/>
      <c r="I2" s="85"/>
    </row>
    <row r="3" spans="1:9" ht="16.2" thickBot="1" x14ac:dyDescent="0.3">
      <c r="A3" s="1784" t="s">
        <v>227</v>
      </c>
      <c r="B3" s="1785"/>
      <c r="C3" s="1785"/>
      <c r="D3" s="1167">
        <f>'Input Data'!E30</f>
        <v>0</v>
      </c>
      <c r="E3" s="179"/>
      <c r="F3" s="1451" t="s">
        <v>185</v>
      </c>
      <c r="G3" s="1461">
        <f>'Input Data'!E6</f>
        <v>0</v>
      </c>
      <c r="H3" s="86"/>
      <c r="I3" s="87"/>
    </row>
    <row r="4" spans="1:9" ht="15.6" thickTop="1" x14ac:dyDescent="0.25">
      <c r="A4" s="180"/>
      <c r="B4" s="126"/>
      <c r="C4" s="126"/>
      <c r="D4" s="113"/>
      <c r="E4" s="113"/>
      <c r="F4" s="113"/>
      <c r="G4" s="83"/>
      <c r="H4" s="83"/>
      <c r="I4" s="85"/>
    </row>
    <row r="5" spans="1:9" x14ac:dyDescent="0.25">
      <c r="A5" s="211" t="s">
        <v>228</v>
      </c>
      <c r="B5" s="1032"/>
      <c r="C5" s="200"/>
      <c r="D5" s="200"/>
      <c r="E5" s="200"/>
      <c r="F5" s="200"/>
      <c r="G5" s="200"/>
      <c r="H5" s="200"/>
      <c r="I5" s="231"/>
    </row>
    <row r="6" spans="1:9" ht="27.6" x14ac:dyDescent="0.25">
      <c r="A6" s="578" t="s">
        <v>226</v>
      </c>
      <c r="B6" s="603" t="s">
        <v>61</v>
      </c>
      <c r="C6" s="579" t="s">
        <v>35</v>
      </c>
      <c r="D6" s="595" t="s">
        <v>23</v>
      </c>
      <c r="E6" s="603"/>
      <c r="F6" s="579" t="s">
        <v>97</v>
      </c>
      <c r="G6" s="579" t="s">
        <v>62</v>
      </c>
      <c r="H6" s="579" t="s">
        <v>262</v>
      </c>
      <c r="I6" s="580" t="s">
        <v>7</v>
      </c>
    </row>
    <row r="7" spans="1:9" x14ac:dyDescent="0.25">
      <c r="A7" s="119"/>
      <c r="B7" s="1017"/>
      <c r="C7" s="120"/>
      <c r="D7" s="134"/>
      <c r="E7" s="181"/>
      <c r="F7" s="120"/>
      <c r="G7" s="592"/>
      <c r="H7" s="184"/>
      <c r="I7" s="1385">
        <f t="shared" ref="I7:I16" si="0">G7*H7</f>
        <v>0</v>
      </c>
    </row>
    <row r="8" spans="1:9" x14ac:dyDescent="0.25">
      <c r="A8" s="121"/>
      <c r="B8" s="996"/>
      <c r="C8" s="122"/>
      <c r="D8" s="135"/>
      <c r="E8" s="147"/>
      <c r="F8" s="122"/>
      <c r="G8" s="593"/>
      <c r="H8" s="190"/>
      <c r="I8" s="1386">
        <f t="shared" si="0"/>
        <v>0</v>
      </c>
    </row>
    <row r="9" spans="1:9" x14ac:dyDescent="0.25">
      <c r="A9" s="121"/>
      <c r="B9" s="996"/>
      <c r="C9" s="122"/>
      <c r="D9" s="135"/>
      <c r="E9" s="147"/>
      <c r="F9" s="122"/>
      <c r="G9" s="593"/>
      <c r="H9" s="190"/>
      <c r="I9" s="1386">
        <f t="shared" si="0"/>
        <v>0</v>
      </c>
    </row>
    <row r="10" spans="1:9" x14ac:dyDescent="0.25">
      <c r="A10" s="121"/>
      <c r="B10" s="996"/>
      <c r="C10" s="122"/>
      <c r="D10" s="135"/>
      <c r="E10" s="147"/>
      <c r="F10" s="122"/>
      <c r="G10" s="593"/>
      <c r="H10" s="190"/>
      <c r="I10" s="1386">
        <f t="shared" si="0"/>
        <v>0</v>
      </c>
    </row>
    <row r="11" spans="1:9" x14ac:dyDescent="0.25">
      <c r="A11" s="121"/>
      <c r="B11" s="996"/>
      <c r="C11" s="122"/>
      <c r="D11" s="135"/>
      <c r="E11" s="147"/>
      <c r="F11" s="122"/>
      <c r="G11" s="593"/>
      <c r="H11" s="190"/>
      <c r="I11" s="1386">
        <f t="shared" si="0"/>
        <v>0</v>
      </c>
    </row>
    <row r="12" spans="1:9" x14ac:dyDescent="0.25">
      <c r="A12" s="121"/>
      <c r="B12" s="996"/>
      <c r="C12" s="122"/>
      <c r="D12" s="135"/>
      <c r="E12" s="147"/>
      <c r="F12" s="122"/>
      <c r="G12" s="593"/>
      <c r="H12" s="190"/>
      <c r="I12" s="1386">
        <f t="shared" si="0"/>
        <v>0</v>
      </c>
    </row>
    <row r="13" spans="1:9" x14ac:dyDescent="0.25">
      <c r="A13" s="121"/>
      <c r="B13" s="996"/>
      <c r="C13" s="122"/>
      <c r="D13" s="135"/>
      <c r="E13" s="147"/>
      <c r="F13" s="122"/>
      <c r="G13" s="593"/>
      <c r="H13" s="190"/>
      <c r="I13" s="1386">
        <f t="shared" si="0"/>
        <v>0</v>
      </c>
    </row>
    <row r="14" spans="1:9" x14ac:dyDescent="0.25">
      <c r="A14" s="121"/>
      <c r="B14" s="996"/>
      <c r="C14" s="122"/>
      <c r="D14" s="135"/>
      <c r="E14" s="147"/>
      <c r="F14" s="122"/>
      <c r="G14" s="593"/>
      <c r="H14" s="190"/>
      <c r="I14" s="1386">
        <f t="shared" si="0"/>
        <v>0</v>
      </c>
    </row>
    <row r="15" spans="1:9" x14ac:dyDescent="0.25">
      <c r="A15" s="121"/>
      <c r="B15" s="996"/>
      <c r="C15" s="122"/>
      <c r="D15" s="135"/>
      <c r="E15" s="147"/>
      <c r="F15" s="122"/>
      <c r="G15" s="593"/>
      <c r="H15" s="190"/>
      <c r="I15" s="1386">
        <f t="shared" si="0"/>
        <v>0</v>
      </c>
    </row>
    <row r="16" spans="1:9" ht="15.6" thickBot="1" x14ac:dyDescent="0.3">
      <c r="A16" s="123"/>
      <c r="B16" s="182"/>
      <c r="C16" s="124"/>
      <c r="D16" s="136"/>
      <c r="E16" s="182"/>
      <c r="F16" s="124"/>
      <c r="G16" s="594"/>
      <c r="H16" s="191"/>
      <c r="I16" s="1387">
        <f t="shared" si="0"/>
        <v>0</v>
      </c>
    </row>
    <row r="17" spans="1:9" x14ac:dyDescent="0.25">
      <c r="A17" s="215"/>
      <c r="B17" s="995"/>
      <c r="C17" s="216"/>
      <c r="D17" s="216"/>
      <c r="E17" s="216"/>
      <c r="F17" s="216"/>
      <c r="G17" s="216"/>
      <c r="H17" s="1404" t="s">
        <v>543</v>
      </c>
      <c r="I17" s="1430">
        <f>SUM(I7:I16)</f>
        <v>0</v>
      </c>
    </row>
    <row r="18" spans="1:9" ht="15.6" thickBot="1" x14ac:dyDescent="0.3">
      <c r="A18" s="125"/>
      <c r="B18" s="130"/>
      <c r="C18" s="130"/>
      <c r="D18" s="130"/>
      <c r="E18" s="130"/>
      <c r="F18" s="130"/>
      <c r="G18" s="130"/>
      <c r="H18" s="217" t="s">
        <v>511</v>
      </c>
      <c r="I18" s="1431"/>
    </row>
    <row r="19" spans="1:9" x14ac:dyDescent="0.25">
      <c r="A19" s="84"/>
      <c r="B19" s="83"/>
      <c r="C19" s="83"/>
      <c r="D19" s="83"/>
      <c r="E19" s="83"/>
      <c r="F19" s="83"/>
      <c r="G19" s="83"/>
      <c r="H19" s="83"/>
      <c r="I19" s="598"/>
    </row>
    <row r="20" spans="1:9" x14ac:dyDescent="0.25">
      <c r="A20" s="148" t="s">
        <v>229</v>
      </c>
      <c r="B20" s="1030"/>
      <c r="C20" s="92"/>
      <c r="D20" s="92"/>
      <c r="E20" s="92"/>
      <c r="F20" s="92"/>
      <c r="G20" s="92"/>
      <c r="H20" s="92"/>
      <c r="I20" s="599"/>
    </row>
    <row r="21" spans="1:9" ht="41.4" x14ac:dyDescent="0.25">
      <c r="A21" s="578" t="s">
        <v>226</v>
      </c>
      <c r="B21" s="602" t="s">
        <v>4</v>
      </c>
      <c r="C21" s="1800" t="s">
        <v>35</v>
      </c>
      <c r="D21" s="1672"/>
      <c r="E21" s="1800" t="s">
        <v>23</v>
      </c>
      <c r="F21" s="1672"/>
      <c r="G21" s="579" t="s">
        <v>610</v>
      </c>
      <c r="H21" s="579" t="s">
        <v>63</v>
      </c>
      <c r="I21" s="584" t="s">
        <v>7</v>
      </c>
    </row>
    <row r="22" spans="1:9" x14ac:dyDescent="0.25">
      <c r="A22" s="119"/>
      <c r="B22" s="1022"/>
      <c r="C22" s="134"/>
      <c r="D22" s="183"/>
      <c r="E22" s="134"/>
      <c r="F22" s="181"/>
      <c r="G22" s="1432"/>
      <c r="H22" s="184"/>
      <c r="I22" s="1385">
        <f t="shared" ref="I22:I31" si="1">G22*H22</f>
        <v>0</v>
      </c>
    </row>
    <row r="23" spans="1:9" x14ac:dyDescent="0.25">
      <c r="A23" s="121"/>
      <c r="B23" s="1000"/>
      <c r="C23" s="135"/>
      <c r="D23" s="146"/>
      <c r="E23" s="135"/>
      <c r="F23" s="147"/>
      <c r="G23" s="1433"/>
      <c r="H23" s="190"/>
      <c r="I23" s="1386">
        <f t="shared" si="1"/>
        <v>0</v>
      </c>
    </row>
    <row r="24" spans="1:9" x14ac:dyDescent="0.25">
      <c r="A24" s="121"/>
      <c r="B24" s="1000"/>
      <c r="C24" s="135"/>
      <c r="D24" s="146"/>
      <c r="E24" s="135"/>
      <c r="F24" s="147"/>
      <c r="G24" s="1433"/>
      <c r="H24" s="190"/>
      <c r="I24" s="1386">
        <f t="shared" si="1"/>
        <v>0</v>
      </c>
    </row>
    <row r="25" spans="1:9" x14ac:dyDescent="0.25">
      <c r="A25" s="121"/>
      <c r="B25" s="1000"/>
      <c r="C25" s="135"/>
      <c r="D25" s="146"/>
      <c r="E25" s="135"/>
      <c r="F25" s="147"/>
      <c r="G25" s="1433"/>
      <c r="H25" s="190"/>
      <c r="I25" s="1386">
        <f t="shared" si="1"/>
        <v>0</v>
      </c>
    </row>
    <row r="26" spans="1:9" x14ac:dyDescent="0.25">
      <c r="A26" s="121"/>
      <c r="B26" s="1000"/>
      <c r="C26" s="135"/>
      <c r="D26" s="146"/>
      <c r="E26" s="135"/>
      <c r="F26" s="147"/>
      <c r="G26" s="1433"/>
      <c r="H26" s="190"/>
      <c r="I26" s="1386">
        <f t="shared" si="1"/>
        <v>0</v>
      </c>
    </row>
    <row r="27" spans="1:9" x14ac:dyDescent="0.25">
      <c r="A27" s="121"/>
      <c r="B27" s="1000"/>
      <c r="C27" s="135"/>
      <c r="D27" s="146"/>
      <c r="E27" s="135"/>
      <c r="F27" s="147"/>
      <c r="G27" s="1433"/>
      <c r="H27" s="190"/>
      <c r="I27" s="1386">
        <f t="shared" si="1"/>
        <v>0</v>
      </c>
    </row>
    <row r="28" spans="1:9" x14ac:dyDescent="0.25">
      <c r="A28" s="121"/>
      <c r="B28" s="1000"/>
      <c r="C28" s="135"/>
      <c r="D28" s="146"/>
      <c r="E28" s="135"/>
      <c r="F28" s="147"/>
      <c r="G28" s="1433"/>
      <c r="H28" s="190"/>
      <c r="I28" s="1386">
        <f t="shared" si="1"/>
        <v>0</v>
      </c>
    </row>
    <row r="29" spans="1:9" x14ac:dyDescent="0.25">
      <c r="A29" s="121"/>
      <c r="B29" s="1000"/>
      <c r="C29" s="135"/>
      <c r="D29" s="146"/>
      <c r="E29" s="135"/>
      <c r="F29" s="147"/>
      <c r="G29" s="1433"/>
      <c r="H29" s="190"/>
      <c r="I29" s="1386">
        <f t="shared" si="1"/>
        <v>0</v>
      </c>
    </row>
    <row r="30" spans="1:9" x14ac:dyDescent="0.25">
      <c r="A30" s="121"/>
      <c r="B30" s="1000"/>
      <c r="C30" s="135"/>
      <c r="D30" s="146"/>
      <c r="E30" s="135"/>
      <c r="F30" s="147"/>
      <c r="G30" s="1433"/>
      <c r="H30" s="190"/>
      <c r="I30" s="1386">
        <f t="shared" si="1"/>
        <v>0</v>
      </c>
    </row>
    <row r="31" spans="1:9" ht="15.6" thickBot="1" x14ac:dyDescent="0.3">
      <c r="A31" s="123"/>
      <c r="B31" s="185"/>
      <c r="C31" s="136"/>
      <c r="D31" s="185"/>
      <c r="E31" s="136"/>
      <c r="F31" s="182"/>
      <c r="G31" s="1434"/>
      <c r="H31" s="191"/>
      <c r="I31" s="1387">
        <f t="shared" si="1"/>
        <v>0</v>
      </c>
    </row>
    <row r="32" spans="1:9" x14ac:dyDescent="0.25">
      <c r="A32" s="215"/>
      <c r="B32" s="995"/>
      <c r="C32" s="216"/>
      <c r="D32" s="216"/>
      <c r="E32" s="216"/>
      <c r="F32" s="216"/>
      <c r="G32" s="216"/>
      <c r="H32" s="1404" t="s">
        <v>544</v>
      </c>
      <c r="I32" s="1430">
        <f>SUM(I22:I31)</f>
        <v>0</v>
      </c>
    </row>
    <row r="33" spans="1:9" ht="15.6" thickBot="1" x14ac:dyDescent="0.3">
      <c r="A33" s="125"/>
      <c r="B33" s="130"/>
      <c r="C33" s="130"/>
      <c r="D33" s="130"/>
      <c r="E33" s="130"/>
      <c r="F33" s="130"/>
      <c r="G33" s="130"/>
      <c r="H33" s="217" t="s">
        <v>511</v>
      </c>
      <c r="I33" s="1380"/>
    </row>
    <row r="34" spans="1:9" x14ac:dyDescent="0.25">
      <c r="A34" s="125"/>
      <c r="B34" s="130"/>
      <c r="C34" s="130"/>
      <c r="D34" s="130"/>
      <c r="E34" s="130"/>
      <c r="F34" s="130"/>
      <c r="G34" s="130"/>
      <c r="H34" s="130"/>
      <c r="I34" s="600"/>
    </row>
    <row r="35" spans="1:9" x14ac:dyDescent="0.25">
      <c r="A35" s="148" t="s">
        <v>64</v>
      </c>
      <c r="B35" s="1033"/>
      <c r="C35" s="115"/>
      <c r="D35" s="115"/>
      <c r="E35" s="115"/>
      <c r="F35" s="115"/>
      <c r="G35" s="115"/>
      <c r="H35" s="115"/>
      <c r="I35" s="601"/>
    </row>
    <row r="36" spans="1:9" ht="27.6" x14ac:dyDescent="0.25">
      <c r="A36" s="578" t="s">
        <v>226</v>
      </c>
      <c r="B36" s="602" t="s">
        <v>4</v>
      </c>
      <c r="C36" s="1839" t="s">
        <v>35</v>
      </c>
      <c r="D36" s="1840"/>
      <c r="E36" s="579" t="s">
        <v>65</v>
      </c>
      <c r="F36" s="579" t="s">
        <v>520</v>
      </c>
      <c r="G36" s="579" t="s">
        <v>66</v>
      </c>
      <c r="H36" s="579" t="s">
        <v>67</v>
      </c>
      <c r="I36" s="584" t="s">
        <v>7</v>
      </c>
    </row>
    <row r="37" spans="1:9" x14ac:dyDescent="0.25">
      <c r="A37" s="186"/>
      <c r="B37" s="1034"/>
      <c r="C37" s="187"/>
      <c r="D37" s="188"/>
      <c r="E37" s="266"/>
      <c r="F37" s="266"/>
      <c r="G37" s="266"/>
      <c r="H37" s="189"/>
      <c r="I37" s="1435">
        <f>H37*F37</f>
        <v>0</v>
      </c>
    </row>
    <row r="38" spans="1:9" x14ac:dyDescent="0.25">
      <c r="A38" s="121"/>
      <c r="B38" s="1000"/>
      <c r="C38" s="135"/>
      <c r="D38" s="147"/>
      <c r="E38" s="267"/>
      <c r="F38" s="267"/>
      <c r="G38" s="267"/>
      <c r="H38" s="190"/>
      <c r="I38" s="1436">
        <f t="shared" ref="I38:I46" si="2">H38*F38</f>
        <v>0</v>
      </c>
    </row>
    <row r="39" spans="1:9" x14ac:dyDescent="0.25">
      <c r="A39" s="121"/>
      <c r="B39" s="1000"/>
      <c r="C39" s="135"/>
      <c r="D39" s="147"/>
      <c r="E39" s="267"/>
      <c r="F39" s="267"/>
      <c r="G39" s="267"/>
      <c r="H39" s="190"/>
      <c r="I39" s="1436">
        <f t="shared" si="2"/>
        <v>0</v>
      </c>
    </row>
    <row r="40" spans="1:9" x14ac:dyDescent="0.25">
      <c r="A40" s="121"/>
      <c r="B40" s="1000"/>
      <c r="C40" s="135"/>
      <c r="D40" s="147"/>
      <c r="E40" s="267"/>
      <c r="F40" s="267"/>
      <c r="G40" s="267"/>
      <c r="H40" s="190"/>
      <c r="I40" s="1436">
        <f t="shared" si="2"/>
        <v>0</v>
      </c>
    </row>
    <row r="41" spans="1:9" x14ac:dyDescent="0.25">
      <c r="A41" s="121"/>
      <c r="B41" s="1000"/>
      <c r="C41" s="135"/>
      <c r="D41" s="147"/>
      <c r="E41" s="267"/>
      <c r="F41" s="267"/>
      <c r="G41" s="267"/>
      <c r="H41" s="190"/>
      <c r="I41" s="1436">
        <f t="shared" si="2"/>
        <v>0</v>
      </c>
    </row>
    <row r="42" spans="1:9" x14ac:dyDescent="0.25">
      <c r="A42" s="121"/>
      <c r="B42" s="1137"/>
      <c r="C42" s="1132"/>
      <c r="D42" s="1133"/>
      <c r="E42" s="267"/>
      <c r="F42" s="267"/>
      <c r="G42" s="267"/>
      <c r="H42" s="190"/>
      <c r="I42" s="1436">
        <f t="shared" si="2"/>
        <v>0</v>
      </c>
    </row>
    <row r="43" spans="1:9" x14ac:dyDescent="0.25">
      <c r="A43" s="121"/>
      <c r="B43" s="1137"/>
      <c r="C43" s="1132"/>
      <c r="D43" s="1133"/>
      <c r="E43" s="267"/>
      <c r="F43" s="267"/>
      <c r="G43" s="267"/>
      <c r="H43" s="190"/>
      <c r="I43" s="1436">
        <f t="shared" si="2"/>
        <v>0</v>
      </c>
    </row>
    <row r="44" spans="1:9" x14ac:dyDescent="0.25">
      <c r="A44" s="232"/>
      <c r="B44" s="1035"/>
      <c r="C44" s="187"/>
      <c r="D44" s="188"/>
      <c r="E44" s="266"/>
      <c r="F44" s="266"/>
      <c r="G44" s="266"/>
      <c r="H44" s="189"/>
      <c r="I44" s="1437">
        <f t="shared" si="2"/>
        <v>0</v>
      </c>
    </row>
    <row r="45" spans="1:9" x14ac:dyDescent="0.25">
      <c r="A45" s="121"/>
      <c r="B45" s="1137"/>
      <c r="C45" s="1132"/>
      <c r="D45" s="1133"/>
      <c r="E45" s="267"/>
      <c r="F45" s="267"/>
      <c r="G45" s="267"/>
      <c r="H45" s="190"/>
      <c r="I45" s="1436">
        <f t="shared" si="2"/>
        <v>0</v>
      </c>
    </row>
    <row r="46" spans="1:9" ht="15.6" thickBot="1" x14ac:dyDescent="0.3">
      <c r="A46" s="123"/>
      <c r="B46" s="185"/>
      <c r="C46" s="136"/>
      <c r="D46" s="182"/>
      <c r="E46" s="268"/>
      <c r="F46" s="268"/>
      <c r="G46" s="268"/>
      <c r="H46" s="191"/>
      <c r="I46" s="1438">
        <f t="shared" si="2"/>
        <v>0</v>
      </c>
    </row>
    <row r="47" spans="1:9" x14ac:dyDescent="0.25">
      <c r="A47" s="215"/>
      <c r="B47" s="1135"/>
      <c r="C47" s="1135"/>
      <c r="D47" s="1135"/>
      <c r="E47" s="1135"/>
      <c r="F47" s="1135"/>
      <c r="G47" s="1135"/>
      <c r="H47" s="1404" t="s">
        <v>510</v>
      </c>
      <c r="I47" s="1439">
        <f>SUM(I37:I46)</f>
        <v>0</v>
      </c>
    </row>
    <row r="48" spans="1:9" ht="15.6" thickBot="1" x14ac:dyDescent="0.3">
      <c r="A48" s="125"/>
      <c r="B48" s="130"/>
      <c r="C48" s="130"/>
      <c r="D48" s="130"/>
      <c r="E48" s="130"/>
      <c r="F48" s="130"/>
      <c r="G48" s="130"/>
      <c r="H48" s="217" t="s">
        <v>511</v>
      </c>
      <c r="I48" s="1431"/>
    </row>
    <row r="49" spans="1:11" ht="15.6" thickTop="1" x14ac:dyDescent="0.25">
      <c r="A49" s="968"/>
      <c r="B49" s="1148"/>
      <c r="C49" s="1149"/>
      <c r="D49" s="1149"/>
      <c r="E49" s="1149"/>
      <c r="F49" s="1149"/>
      <c r="G49" s="1149"/>
      <c r="H49" s="1150" t="s">
        <v>512</v>
      </c>
      <c r="I49" s="1411">
        <f>I17+IF(AND(I32&gt;0,I17&gt;0),0,I32)+I47</f>
        <v>0</v>
      </c>
      <c r="K49" s="1101"/>
    </row>
    <row r="50" spans="1:11" ht="15.6" thickBot="1" x14ac:dyDescent="0.3">
      <c r="A50" s="1100"/>
      <c r="B50" s="714"/>
      <c r="C50" s="714"/>
      <c r="D50" s="714"/>
      <c r="E50" s="714"/>
      <c r="F50" s="714"/>
      <c r="G50" s="714"/>
      <c r="H50" s="138" t="s">
        <v>511</v>
      </c>
      <c r="I50" s="1440">
        <f>I18+IF(AND(I33&gt;0,I18&gt;0),0,I33)+I48</f>
        <v>0</v>
      </c>
    </row>
    <row r="51" spans="1:11" ht="15.6" thickTop="1" x14ac:dyDescent="0.25">
      <c r="A51" s="84"/>
      <c r="B51" s="1151"/>
      <c r="C51" s="1151"/>
      <c r="D51" s="1151"/>
      <c r="E51" s="1151"/>
      <c r="F51" s="1151"/>
      <c r="G51" s="1151"/>
      <c r="H51" s="1151"/>
      <c r="I51" s="1152"/>
    </row>
    <row r="52" spans="1:11" x14ac:dyDescent="0.25">
      <c r="A52" s="148" t="s">
        <v>293</v>
      </c>
      <c r="B52" s="1153"/>
      <c r="C52" s="1154"/>
      <c r="D52" s="1154"/>
      <c r="E52" s="1154"/>
      <c r="F52" s="1154"/>
      <c r="G52" s="1154"/>
      <c r="H52" s="1154"/>
      <c r="I52" s="1155"/>
    </row>
    <row r="53" spans="1:11" ht="27.6" x14ac:dyDescent="0.25">
      <c r="A53" s="578" t="s">
        <v>226</v>
      </c>
      <c r="B53" s="1156" t="s">
        <v>4</v>
      </c>
      <c r="C53" s="1770" t="s">
        <v>265</v>
      </c>
      <c r="D53" s="1772"/>
      <c r="E53" s="1157" t="s">
        <v>68</v>
      </c>
      <c r="F53" s="1157" t="s">
        <v>69</v>
      </c>
      <c r="G53" s="1157" t="s">
        <v>70</v>
      </c>
      <c r="H53" s="1157" t="s">
        <v>71</v>
      </c>
      <c r="I53" s="1158" t="s">
        <v>38</v>
      </c>
    </row>
    <row r="54" spans="1:11" x14ac:dyDescent="0.25">
      <c r="A54" s="119"/>
      <c r="B54" s="1022"/>
      <c r="C54" s="134"/>
      <c r="D54" s="192"/>
      <c r="E54" s="120"/>
      <c r="F54" s="120"/>
      <c r="G54" s="120"/>
      <c r="H54" s="184"/>
      <c r="I54" s="1441">
        <f>G54*H54</f>
        <v>0</v>
      </c>
    </row>
    <row r="55" spans="1:11" x14ac:dyDescent="0.25">
      <c r="A55" s="121"/>
      <c r="B55" s="1137"/>
      <c r="C55" s="1132"/>
      <c r="D55" s="193"/>
      <c r="E55" s="1132"/>
      <c r="F55" s="122"/>
      <c r="G55" s="122"/>
      <c r="H55" s="190"/>
      <c r="I55" s="1442">
        <f t="shared" ref="I55:I63" si="3">G55*H55</f>
        <v>0</v>
      </c>
    </row>
    <row r="56" spans="1:11" x14ac:dyDescent="0.25">
      <c r="A56" s="121"/>
      <c r="B56" s="1137"/>
      <c r="C56" s="1132"/>
      <c r="D56" s="193"/>
      <c r="E56" s="1132"/>
      <c r="F56" s="122"/>
      <c r="G56" s="122"/>
      <c r="H56" s="190"/>
      <c r="I56" s="1442">
        <f t="shared" si="3"/>
        <v>0</v>
      </c>
    </row>
    <row r="57" spans="1:11" x14ac:dyDescent="0.25">
      <c r="A57" s="121"/>
      <c r="B57" s="1174"/>
      <c r="C57" s="1172"/>
      <c r="D57" s="193"/>
      <c r="E57" s="1172"/>
      <c r="F57" s="122"/>
      <c r="G57" s="122"/>
      <c r="H57" s="190"/>
      <c r="I57" s="1442">
        <f t="shared" si="3"/>
        <v>0</v>
      </c>
    </row>
    <row r="58" spans="1:11" x14ac:dyDescent="0.25">
      <c r="A58" s="121"/>
      <c r="B58" s="1174"/>
      <c r="C58" s="1172"/>
      <c r="D58" s="193"/>
      <c r="E58" s="1172"/>
      <c r="F58" s="122"/>
      <c r="G58" s="122"/>
      <c r="H58" s="190"/>
      <c r="I58" s="1442">
        <f t="shared" si="3"/>
        <v>0</v>
      </c>
    </row>
    <row r="59" spans="1:11" x14ac:dyDescent="0.25">
      <c r="A59" s="121"/>
      <c r="B59" s="1174"/>
      <c r="C59" s="1172"/>
      <c r="D59" s="193"/>
      <c r="E59" s="1172"/>
      <c r="F59" s="122"/>
      <c r="G59" s="122"/>
      <c r="H59" s="190"/>
      <c r="I59" s="1442">
        <f t="shared" si="3"/>
        <v>0</v>
      </c>
    </row>
    <row r="60" spans="1:11" x14ac:dyDescent="0.25">
      <c r="A60" s="121"/>
      <c r="B60" s="1137"/>
      <c r="C60" s="1132"/>
      <c r="D60" s="193"/>
      <c r="E60" s="1132"/>
      <c r="F60" s="122"/>
      <c r="G60" s="122"/>
      <c r="H60" s="190"/>
      <c r="I60" s="1442">
        <f t="shared" si="3"/>
        <v>0</v>
      </c>
    </row>
    <row r="61" spans="1:11" x14ac:dyDescent="0.25">
      <c r="A61" s="121"/>
      <c r="B61" s="1137"/>
      <c r="C61" s="1132"/>
      <c r="D61" s="193"/>
      <c r="E61" s="1132"/>
      <c r="F61" s="122"/>
      <c r="G61" s="122"/>
      <c r="H61" s="190"/>
      <c r="I61" s="1442">
        <f t="shared" si="3"/>
        <v>0</v>
      </c>
    </row>
    <row r="62" spans="1:11" x14ac:dyDescent="0.25">
      <c r="A62" s="121"/>
      <c r="B62" s="1137"/>
      <c r="C62" s="1132"/>
      <c r="D62" s="193"/>
      <c r="E62" s="1132"/>
      <c r="F62" s="122"/>
      <c r="G62" s="122"/>
      <c r="H62" s="190"/>
      <c r="I62" s="1442">
        <f t="shared" si="3"/>
        <v>0</v>
      </c>
    </row>
    <row r="63" spans="1:11" ht="15.6" thickBot="1" x14ac:dyDescent="0.3">
      <c r="A63" s="197"/>
      <c r="B63" s="1136"/>
      <c r="C63" s="1134"/>
      <c r="D63" s="1099"/>
      <c r="E63" s="187"/>
      <c r="F63" s="233"/>
      <c r="G63" s="145"/>
      <c r="H63" s="189"/>
      <c r="I63" s="1443">
        <f t="shared" si="3"/>
        <v>0</v>
      </c>
    </row>
    <row r="64" spans="1:11" x14ac:dyDescent="0.25">
      <c r="A64" s="159"/>
      <c r="B64" s="130"/>
      <c r="C64" s="130"/>
      <c r="D64" s="130"/>
      <c r="E64" s="1135"/>
      <c r="F64" s="1159"/>
      <c r="G64" s="1135"/>
      <c r="H64" s="1404" t="s">
        <v>513</v>
      </c>
      <c r="I64" s="1444">
        <f>SUM(I54:I63)</f>
        <v>0</v>
      </c>
    </row>
    <row r="65" spans="1:9" ht="15.6" thickBot="1" x14ac:dyDescent="0.3">
      <c r="A65" s="966"/>
      <c r="B65" s="138"/>
      <c r="C65" s="138"/>
      <c r="D65" s="138"/>
      <c r="E65" s="138"/>
      <c r="F65" s="1160"/>
      <c r="G65" s="138"/>
      <c r="H65" s="1396" t="s">
        <v>511</v>
      </c>
      <c r="I65" s="1445"/>
    </row>
    <row r="66" spans="1:9" ht="16.2" thickTop="1" thickBot="1" x14ac:dyDescent="0.3">
      <c r="A66" s="1146"/>
      <c r="B66" s="672"/>
      <c r="C66" s="672"/>
      <c r="D66" s="672"/>
      <c r="E66" s="672"/>
      <c r="F66" s="672"/>
      <c r="G66" s="1161"/>
      <c r="H66" s="1296" t="s">
        <v>587</v>
      </c>
      <c r="I66" s="1446">
        <f>I49+I64</f>
        <v>0</v>
      </c>
    </row>
    <row r="67" spans="1:9" ht="15.6" thickBot="1" x14ac:dyDescent="0.3">
      <c r="A67" s="518"/>
      <c r="B67" s="515"/>
      <c r="C67" s="515"/>
      <c r="D67" s="515"/>
      <c r="E67" s="515"/>
      <c r="F67" s="515"/>
      <c r="G67" s="1295"/>
      <c r="H67" s="1162" t="s">
        <v>511</v>
      </c>
      <c r="I67" s="1424">
        <f>I50+I65</f>
        <v>0</v>
      </c>
    </row>
    <row r="68" spans="1:9" ht="15.6" thickTop="1" x14ac:dyDescent="0.25"/>
  </sheetData>
  <customSheetViews>
    <customSheetView guid="{87B825B6-BE84-401D-9D96-20C17A5B994F}" scale="75" fitToPage="1" topLeftCell="A43">
      <selection activeCell="L52" sqref="L52"/>
      <pageMargins left="0.55118110236220474" right="0.55118110236220474" top="0.78740157480314965" bottom="0.78740157480314965" header="0.51181102362204722" footer="0.51181102362204722"/>
      <printOptions horizontalCentered="1"/>
      <pageSetup paperSize="9" scale="69" orientation="portrait" r:id="rId1"/>
      <headerFooter alignWithMargins="0"/>
    </customSheetView>
    <customSheetView guid="{C3FD0C30-5FEE-44FC-8C8E-ACB1A98A43F5}" scale="75" fitToPage="1" showRuler="0" topLeftCell="A16">
      <selection activeCell="J25" sqref="J25"/>
      <pageMargins left="0.55118110236220474" right="0.55118110236220474" top="0.78740157480314965" bottom="0.78740157480314965" header="0.51181102362204722" footer="0.51181102362204722"/>
      <printOptions horizontalCentered="1"/>
      <pageSetup paperSize="9" scale="69" orientation="portrait" r:id="rId2"/>
      <headerFooter alignWithMargins="0"/>
    </customSheetView>
    <customSheetView guid="{F2EF8C40-5F38-4711-A114-3A47916B87AA}" scale="75" fitToPage="1" topLeftCell="A43">
      <selection activeCell="L52" sqref="L52"/>
      <pageMargins left="0.55118110236220474" right="0.55118110236220474" top="0.78740157480314965" bottom="0.78740157480314965" header="0.51181102362204722" footer="0.51181102362204722"/>
      <printOptions horizontalCentered="1"/>
      <pageSetup paperSize="9" scale="69" orientation="portrait" r:id="rId3"/>
      <headerFooter alignWithMargins="0"/>
    </customSheetView>
  </customSheetViews>
  <mergeCells count="5">
    <mergeCell ref="A3:C3"/>
    <mergeCell ref="C53:D53"/>
    <mergeCell ref="C21:D21"/>
    <mergeCell ref="E21:F21"/>
    <mergeCell ref="C36:D36"/>
  </mergeCells>
  <phoneticPr fontId="47" type="noConversion"/>
  <printOptions horizontalCentered="1"/>
  <pageMargins left="0.55118110236220474" right="0.55118110236220474" top="0.78740157480314965" bottom="0.78740157480314965" header="0.51181102362204722" footer="0.51181102362204722"/>
  <pageSetup paperSize="9" scale="69" orientation="portrait" r:id="rId4"/>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34"/>
    <pageSetUpPr fitToPage="1"/>
  </sheetPr>
  <dimension ref="A1:J25"/>
  <sheetViews>
    <sheetView topLeftCell="A13" zoomScaleNormal="75" zoomScaleSheetLayoutView="100" workbookViewId="0">
      <selection activeCell="D3" sqref="D3"/>
    </sheetView>
  </sheetViews>
  <sheetFormatPr defaultRowHeight="15" x14ac:dyDescent="0.25"/>
  <cols>
    <col min="1" max="1" width="5.4140625" customWidth="1"/>
    <col min="2" max="2" width="9.33203125" customWidth="1"/>
    <col min="6" max="6" width="10" customWidth="1"/>
    <col min="10" max="10" width="12.08203125" customWidth="1"/>
  </cols>
  <sheetData>
    <row r="1" spans="1:10" ht="18" thickTop="1" x14ac:dyDescent="0.25">
      <c r="A1" s="1304" t="s">
        <v>73</v>
      </c>
      <c r="B1" s="1005"/>
      <c r="C1" s="111"/>
      <c r="D1" s="111"/>
      <c r="E1" s="111"/>
      <c r="F1" s="111"/>
      <c r="G1" s="111"/>
      <c r="H1" s="111"/>
      <c r="I1" s="111"/>
      <c r="J1" s="112"/>
    </row>
    <row r="2" spans="1:10" ht="15.6" x14ac:dyDescent="0.25">
      <c r="A2" s="234" t="s">
        <v>128</v>
      </c>
      <c r="B2" s="1036"/>
      <c r="C2" s="83"/>
      <c r="D2" s="83"/>
      <c r="E2" s="83"/>
      <c r="F2" s="83"/>
      <c r="G2" s="83"/>
      <c r="H2" s="83"/>
      <c r="I2" s="83"/>
      <c r="J2" s="85"/>
    </row>
    <row r="3" spans="1:10" ht="15.6" x14ac:dyDescent="0.25">
      <c r="A3" s="1841" t="s">
        <v>227</v>
      </c>
      <c r="B3" s="1842"/>
      <c r="C3" s="1842"/>
      <c r="D3" s="1458">
        <f>'Input Data'!E30</f>
        <v>0</v>
      </c>
      <c r="E3" s="83"/>
      <c r="F3" s="1829" t="s">
        <v>185</v>
      </c>
      <c r="G3" s="1847"/>
      <c r="H3" s="1462">
        <f>'Input Data'!E6</f>
        <v>0</v>
      </c>
      <c r="I3" s="83"/>
      <c r="J3" s="85"/>
    </row>
    <row r="4" spans="1:10" ht="15.6" thickBot="1" x14ac:dyDescent="0.3">
      <c r="A4" s="143"/>
      <c r="B4" s="86"/>
      <c r="C4" s="86"/>
      <c r="D4" s="86"/>
      <c r="E4" s="86"/>
      <c r="F4" s="86"/>
      <c r="G4" s="86"/>
      <c r="H4" s="86"/>
      <c r="I4" s="86"/>
      <c r="J4" s="87"/>
    </row>
    <row r="5" spans="1:10" ht="15.6" thickTop="1" x14ac:dyDescent="0.25">
      <c r="A5" s="84"/>
      <c r="B5" s="83"/>
      <c r="C5" s="83"/>
      <c r="D5" s="83"/>
      <c r="E5" s="83"/>
      <c r="F5" s="83"/>
      <c r="G5" s="83"/>
      <c r="H5" s="83"/>
      <c r="I5" s="83"/>
      <c r="J5" s="85"/>
    </row>
    <row r="6" spans="1:10" x14ac:dyDescent="0.25">
      <c r="A6" s="131" t="s">
        <v>74</v>
      </c>
      <c r="B6" s="1021"/>
      <c r="C6" s="115"/>
      <c r="D6" s="115"/>
      <c r="E6" s="115"/>
      <c r="F6" s="115"/>
      <c r="G6" s="115"/>
      <c r="H6" s="115"/>
      <c r="I6" s="115"/>
      <c r="J6" s="116"/>
    </row>
    <row r="7" spans="1:10" ht="30" x14ac:dyDescent="0.25">
      <c r="A7" s="1325" t="s">
        <v>226</v>
      </c>
      <c r="B7" s="1039" t="s">
        <v>4</v>
      </c>
      <c r="C7" s="1843" t="s">
        <v>605</v>
      </c>
      <c r="D7" s="1844"/>
      <c r="E7" s="1845"/>
      <c r="F7" s="1040" t="s">
        <v>75</v>
      </c>
      <c r="G7" s="1843" t="s">
        <v>265</v>
      </c>
      <c r="H7" s="1844"/>
      <c r="I7" s="1845"/>
      <c r="J7" s="1041" t="s">
        <v>38</v>
      </c>
    </row>
    <row r="8" spans="1:10" x14ac:dyDescent="0.25">
      <c r="A8" s="195"/>
      <c r="B8" s="1037"/>
      <c r="C8" s="1833"/>
      <c r="D8" s="1846"/>
      <c r="E8" s="1834"/>
      <c r="F8" s="196"/>
      <c r="G8" s="1833"/>
      <c r="H8" s="1846"/>
      <c r="I8" s="1834"/>
      <c r="J8" s="1447"/>
    </row>
    <row r="9" spans="1:10" x14ac:dyDescent="0.25">
      <c r="A9" s="121"/>
      <c r="B9" s="1000"/>
      <c r="C9" s="1835"/>
      <c r="D9" s="1848"/>
      <c r="E9" s="1836"/>
      <c r="F9" s="122"/>
      <c r="G9" s="1835"/>
      <c r="H9" s="1848"/>
      <c r="I9" s="1836"/>
      <c r="J9" s="1408"/>
    </row>
    <row r="10" spans="1:10" x14ac:dyDescent="0.25">
      <c r="A10" s="121"/>
      <c r="B10" s="1000"/>
      <c r="C10" s="1835"/>
      <c r="D10" s="1848"/>
      <c r="E10" s="1836"/>
      <c r="F10" s="122"/>
      <c r="G10" s="1835"/>
      <c r="H10" s="1848"/>
      <c r="I10" s="1836"/>
      <c r="J10" s="1408"/>
    </row>
    <row r="11" spans="1:10" x14ac:dyDescent="0.25">
      <c r="A11" s="121"/>
      <c r="B11" s="1000"/>
      <c r="C11" s="1835"/>
      <c r="D11" s="1848"/>
      <c r="E11" s="1836"/>
      <c r="F11" s="122"/>
      <c r="G11" s="1835"/>
      <c r="H11" s="1848"/>
      <c r="I11" s="1836"/>
      <c r="J11" s="1408"/>
    </row>
    <row r="12" spans="1:10" x14ac:dyDescent="0.25">
      <c r="A12" s="121"/>
      <c r="B12" s="1000"/>
      <c r="C12" s="1835"/>
      <c r="D12" s="1848"/>
      <c r="E12" s="1836"/>
      <c r="F12" s="122"/>
      <c r="G12" s="1835"/>
      <c r="H12" s="1848"/>
      <c r="I12" s="1836"/>
      <c r="J12" s="1408"/>
    </row>
    <row r="13" spans="1:10" x14ac:dyDescent="0.25">
      <c r="A13" s="121"/>
      <c r="B13" s="1000"/>
      <c r="C13" s="1835"/>
      <c r="D13" s="1848"/>
      <c r="E13" s="1836"/>
      <c r="F13" s="122"/>
      <c r="G13" s="1835"/>
      <c r="H13" s="1848"/>
      <c r="I13" s="1836"/>
      <c r="J13" s="1408"/>
    </row>
    <row r="14" spans="1:10" x14ac:dyDescent="0.25">
      <c r="A14" s="121"/>
      <c r="B14" s="1000"/>
      <c r="C14" s="1835"/>
      <c r="D14" s="1848"/>
      <c r="E14" s="1836"/>
      <c r="F14" s="122"/>
      <c r="G14" s="1835"/>
      <c r="H14" s="1848"/>
      <c r="I14" s="1836"/>
      <c r="J14" s="1408"/>
    </row>
    <row r="15" spans="1:10" x14ac:dyDescent="0.25">
      <c r="A15" s="121"/>
      <c r="B15" s="1000"/>
      <c r="C15" s="1835"/>
      <c r="D15" s="1848"/>
      <c r="E15" s="1836"/>
      <c r="F15" s="122"/>
      <c r="G15" s="1835"/>
      <c r="H15" s="1848"/>
      <c r="I15" s="1836"/>
      <c r="J15" s="1408"/>
    </row>
    <row r="16" spans="1:10" x14ac:dyDescent="0.25">
      <c r="A16" s="121"/>
      <c r="B16" s="1000"/>
      <c r="C16" s="1835"/>
      <c r="D16" s="1848"/>
      <c r="E16" s="1836"/>
      <c r="F16" s="122"/>
      <c r="G16" s="1835"/>
      <c r="H16" s="1848"/>
      <c r="I16" s="1836"/>
      <c r="J16" s="1408"/>
    </row>
    <row r="17" spans="1:10" ht="15.6" thickBot="1" x14ac:dyDescent="0.3">
      <c r="A17" s="197"/>
      <c r="B17" s="1001"/>
      <c r="C17" s="1837"/>
      <c r="D17" s="1849"/>
      <c r="E17" s="1838"/>
      <c r="F17" s="198"/>
      <c r="G17" s="1837"/>
      <c r="H17" s="1849"/>
      <c r="I17" s="1838"/>
      <c r="J17" s="1448"/>
    </row>
    <row r="18" spans="1:10" x14ac:dyDescent="0.25">
      <c r="A18" s="215"/>
      <c r="B18" s="995"/>
      <c r="C18" s="216"/>
      <c r="D18" s="216"/>
      <c r="E18" s="216"/>
      <c r="F18" s="216"/>
      <c r="G18" s="175"/>
      <c r="H18" s="175"/>
      <c r="I18" s="513" t="s">
        <v>585</v>
      </c>
      <c r="J18" s="1418">
        <f>SUM(J8:J17)</f>
        <v>0</v>
      </c>
    </row>
    <row r="19" spans="1:10" ht="15.6" thickBot="1" x14ac:dyDescent="0.3">
      <c r="A19" s="84"/>
      <c r="B19" s="83"/>
      <c r="C19" s="83"/>
      <c r="D19" s="83"/>
      <c r="E19" s="83"/>
      <c r="F19" s="83"/>
      <c r="G19" s="83"/>
      <c r="H19" s="83"/>
      <c r="I19" s="1114" t="s">
        <v>257</v>
      </c>
      <c r="J19" s="1449"/>
    </row>
    <row r="20" spans="1:10" ht="15.6" thickBot="1" x14ac:dyDescent="0.3">
      <c r="A20" s="84"/>
      <c r="B20" s="83"/>
      <c r="C20" s="83"/>
      <c r="D20" s="83"/>
      <c r="E20" s="83"/>
      <c r="F20" s="83"/>
      <c r="G20" s="83"/>
      <c r="H20" s="83"/>
      <c r="I20" s="1113" t="s">
        <v>258</v>
      </c>
      <c r="J20" s="1450">
        <f>J18-J19</f>
        <v>0</v>
      </c>
    </row>
    <row r="21" spans="1:10" x14ac:dyDescent="0.25">
      <c r="A21" s="235" t="s">
        <v>78</v>
      </c>
      <c r="B21" s="1038"/>
      <c r="C21" s="236"/>
      <c r="D21" s="236"/>
      <c r="E21" s="236"/>
      <c r="F21" s="236"/>
      <c r="G21" s="236"/>
      <c r="H21" s="236"/>
      <c r="I21" s="236"/>
      <c r="J21" s="237"/>
    </row>
    <row r="22" spans="1:10" x14ac:dyDescent="0.25">
      <c r="A22" s="180" t="s">
        <v>79</v>
      </c>
      <c r="B22" s="126"/>
      <c r="C22" s="83" t="s">
        <v>76</v>
      </c>
      <c r="D22" s="83"/>
      <c r="E22" s="126" t="s">
        <v>80</v>
      </c>
      <c r="F22" s="83" t="s">
        <v>77</v>
      </c>
      <c r="G22" s="126"/>
      <c r="H22" s="199" t="s">
        <v>81</v>
      </c>
      <c r="I22" s="83"/>
      <c r="J22" s="194"/>
    </row>
    <row r="23" spans="1:10" x14ac:dyDescent="0.25">
      <c r="A23" s="180" t="s">
        <v>82</v>
      </c>
      <c r="B23" s="126"/>
      <c r="C23" s="83" t="s">
        <v>83</v>
      </c>
      <c r="D23" s="83"/>
      <c r="E23" s="126" t="s">
        <v>84</v>
      </c>
      <c r="F23" s="83" t="s">
        <v>85</v>
      </c>
      <c r="G23" s="126"/>
      <c r="H23" s="126" t="s">
        <v>86</v>
      </c>
      <c r="I23" s="83"/>
      <c r="J23" s="194"/>
    </row>
    <row r="24" spans="1:10" ht="15.6" thickBot="1" x14ac:dyDescent="0.3">
      <c r="A24" s="143"/>
      <c r="B24" s="86"/>
      <c r="C24" s="86"/>
      <c r="D24" s="86"/>
      <c r="E24" s="86"/>
      <c r="F24" s="86"/>
      <c r="G24" s="86"/>
      <c r="H24" s="86"/>
      <c r="I24" s="86"/>
      <c r="J24" s="305"/>
    </row>
    <row r="25" spans="1:10" ht="15.6" thickTop="1" x14ac:dyDescent="0.25"/>
  </sheetData>
  <customSheetViews>
    <customSheetView guid="{87B825B6-BE84-401D-9D96-20C17A5B994F}" fitToPage="1">
      <selection activeCell="D3" sqref="D3"/>
      <pageMargins left="0.74803149606299213" right="0.74803149606299213" top="0.78740157480314965" bottom="0.78740157480314965" header="0.51181102362204722" footer="0.51181102362204722"/>
      <printOptions horizontalCentered="1"/>
      <pageSetup paperSize="9" scale="85" orientation="portrait" horizontalDpi="300" verticalDpi="300" r:id="rId1"/>
      <headerFooter alignWithMargins="0"/>
    </customSheetView>
    <customSheetView guid="{C3FD0C30-5FEE-44FC-8C8E-ACB1A98A43F5}" scale="75" fitToPage="1" showRuler="0" topLeftCell="A4">
      <selection activeCell="I10" sqref="I10"/>
      <pageMargins left="0.74803149606299213" right="0.74803149606299213" top="0.78740157480314965" bottom="0.78740157480314965" header="0.51181102362204722" footer="0.51181102362204722"/>
      <printOptions horizontalCentered="1"/>
      <pageSetup paperSize="9" scale="88" orientation="portrait" r:id="rId2"/>
      <headerFooter alignWithMargins="0"/>
    </customSheetView>
    <customSheetView guid="{F2EF8C40-5F38-4711-A114-3A47916B87AA}" fitToPage="1">
      <selection activeCell="D3" sqref="D3"/>
      <pageMargins left="0.74803149606299213" right="0.74803149606299213" top="0.78740157480314965" bottom="0.78740157480314965" header="0.51181102362204722" footer="0.51181102362204722"/>
      <printOptions horizontalCentered="1"/>
      <pageSetup paperSize="9" scale="85" orientation="portrait" horizontalDpi="300" verticalDpi="300" r:id="rId3"/>
      <headerFooter alignWithMargins="0"/>
    </customSheetView>
  </customSheetViews>
  <mergeCells count="24">
    <mergeCell ref="C17:E17"/>
    <mergeCell ref="G17:I17"/>
    <mergeCell ref="C15:E15"/>
    <mergeCell ref="G15:I15"/>
    <mergeCell ref="C16:E16"/>
    <mergeCell ref="G16:I16"/>
    <mergeCell ref="C12:E12"/>
    <mergeCell ref="G12:I12"/>
    <mergeCell ref="C13:E13"/>
    <mergeCell ref="G13:I13"/>
    <mergeCell ref="C14:E14"/>
    <mergeCell ref="G14:I14"/>
    <mergeCell ref="C9:E9"/>
    <mergeCell ref="G9:I9"/>
    <mergeCell ref="C10:E10"/>
    <mergeCell ref="G10:I10"/>
    <mergeCell ref="C11:E11"/>
    <mergeCell ref="G11:I11"/>
    <mergeCell ref="A3:C3"/>
    <mergeCell ref="C7:E7"/>
    <mergeCell ref="G7:I7"/>
    <mergeCell ref="C8:E8"/>
    <mergeCell ref="G8:I8"/>
    <mergeCell ref="F3:G3"/>
  </mergeCells>
  <phoneticPr fontId="47" type="noConversion"/>
  <printOptions horizontalCentered="1"/>
  <pageMargins left="0.74803149606299213" right="0.74803149606299213" top="0.78740157480314965" bottom="0.78740157480314965" header="0.51181102362204722" footer="0.51181102362204722"/>
  <pageSetup paperSize="9" scale="85" orientation="portrait" horizontalDpi="300" verticalDpi="300" r:id="rId4"/>
  <headerFooter alignWithMargins="0"/>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3"/>
  </sheetPr>
  <dimension ref="A1:P115"/>
  <sheetViews>
    <sheetView tabSelected="1" zoomScale="70" zoomScaleNormal="70" zoomScaleSheetLayoutView="75" workbookViewId="0">
      <selection activeCell="E29" sqref="E29"/>
    </sheetView>
  </sheetViews>
  <sheetFormatPr defaultRowHeight="15" x14ac:dyDescent="0.25"/>
  <cols>
    <col min="1" max="1" width="4.9140625" customWidth="1"/>
    <col min="2" max="2" width="18.33203125" customWidth="1"/>
    <col min="3" max="3" width="3.9140625" customWidth="1"/>
    <col min="4" max="4" width="11.4140625" customWidth="1"/>
    <col min="5" max="5" width="27.75" customWidth="1"/>
    <col min="6" max="6" width="19.75" customWidth="1"/>
    <col min="7" max="7" width="20.4140625" customWidth="1"/>
    <col min="8" max="8" width="18.33203125" customWidth="1"/>
    <col min="9" max="9" width="16.4140625" customWidth="1"/>
    <col min="10" max="10" width="5.4140625" customWidth="1"/>
  </cols>
  <sheetData>
    <row r="1" spans="1:10" ht="75" customHeight="1" thickTop="1" thickBot="1" x14ac:dyDescent="0.3">
      <c r="A1" s="1501" t="s">
        <v>465</v>
      </c>
      <c r="B1" s="1502"/>
      <c r="C1" s="1503"/>
      <c r="D1" s="1503"/>
      <c r="E1" s="1503"/>
      <c r="F1" s="1503"/>
      <c r="G1" s="1503"/>
      <c r="H1" s="1503"/>
      <c r="I1" s="1504"/>
    </row>
    <row r="2" spans="1:10" ht="30.75" customHeight="1" thickTop="1" x14ac:dyDescent="0.25">
      <c r="A2" s="1505"/>
      <c r="B2" s="1506"/>
      <c r="C2" s="1506"/>
      <c r="D2" s="1506"/>
      <c r="E2" s="1507"/>
      <c r="F2" s="1510" t="s">
        <v>190</v>
      </c>
      <c r="G2" s="1510"/>
      <c r="H2" s="1510"/>
      <c r="I2" s="1511"/>
    </row>
    <row r="3" spans="1:10" ht="33" customHeight="1" x14ac:dyDescent="0.25">
      <c r="A3" s="1505"/>
      <c r="B3" s="1506"/>
      <c r="C3" s="1506"/>
      <c r="D3" s="1506"/>
      <c r="E3" s="1507"/>
      <c r="F3" s="1514" t="str">
        <f>IF(E10="ENGINEERING PROJECT","USE ENGINEERING INVOICE",CONCATENATE(E10,": ",E21," NDPW FEES"))</f>
        <v>MULTI-DISCIPLINARY PROJECT: 2012 NDPW FEES</v>
      </c>
      <c r="G3" s="1514"/>
      <c r="H3" s="1514"/>
      <c r="I3" s="1515"/>
    </row>
    <row r="4" spans="1:10" ht="16.5" customHeight="1" thickBot="1" x14ac:dyDescent="0.3">
      <c r="A4" s="429"/>
      <c r="B4" s="1042"/>
      <c r="C4" s="81"/>
      <c r="D4" s="81"/>
      <c r="E4" s="1464"/>
      <c r="F4" s="1463" t="s">
        <v>613</v>
      </c>
      <c r="G4" s="315"/>
      <c r="H4" s="1465"/>
      <c r="I4" s="1466" t="s">
        <v>612</v>
      </c>
    </row>
    <row r="5" spans="1:10" ht="18" customHeight="1" thickTop="1" x14ac:dyDescent="0.25">
      <c r="A5" s="1052">
        <v>1</v>
      </c>
      <c r="B5" s="1043"/>
      <c r="C5" s="369"/>
      <c r="D5" s="370" t="s">
        <v>187</v>
      </c>
      <c r="E5" s="1311"/>
      <c r="F5" s="345"/>
      <c r="G5" s="394" t="s">
        <v>184</v>
      </c>
      <c r="H5" s="1487"/>
      <c r="I5" s="1488"/>
      <c r="J5" s="2"/>
    </row>
    <row r="6" spans="1:10" ht="18" customHeight="1" x14ac:dyDescent="0.25">
      <c r="A6" s="1053">
        <v>2</v>
      </c>
      <c r="B6" s="373"/>
      <c r="C6" s="371"/>
      <c r="D6" s="372" t="s">
        <v>186</v>
      </c>
      <c r="E6" s="1312"/>
      <c r="F6" s="346"/>
      <c r="G6" s="311" t="s">
        <v>140</v>
      </c>
      <c r="H6" s="424"/>
      <c r="I6" s="604"/>
      <c r="J6" s="2"/>
    </row>
    <row r="7" spans="1:10" ht="18" customHeight="1" x14ac:dyDescent="0.25">
      <c r="A7" s="1053">
        <v>3</v>
      </c>
      <c r="B7" s="373"/>
      <c r="C7" s="373"/>
      <c r="D7" s="657" t="s">
        <v>197</v>
      </c>
      <c r="E7" s="1313"/>
      <c r="F7" s="346"/>
      <c r="G7" s="158" t="s">
        <v>163</v>
      </c>
      <c r="H7" s="424"/>
      <c r="I7" s="604"/>
      <c r="J7" s="2"/>
    </row>
    <row r="8" spans="1:10" ht="18" customHeight="1" x14ac:dyDescent="0.25">
      <c r="A8" s="1053">
        <v>4</v>
      </c>
      <c r="B8" s="373"/>
      <c r="C8" s="371"/>
      <c r="D8" s="372" t="s">
        <v>139</v>
      </c>
      <c r="E8" s="1314"/>
      <c r="F8" s="346"/>
      <c r="G8" s="348" t="s">
        <v>160</v>
      </c>
      <c r="H8" s="424"/>
      <c r="I8" s="605"/>
      <c r="J8" s="2"/>
    </row>
    <row r="9" spans="1:10" ht="18" customHeight="1" x14ac:dyDescent="0.25">
      <c r="A9" s="1053">
        <v>5</v>
      </c>
      <c r="B9" s="373"/>
      <c r="C9" s="371"/>
      <c r="D9" s="372" t="s">
        <v>550</v>
      </c>
      <c r="E9" s="1171"/>
      <c r="F9" s="346"/>
      <c r="G9" s="348"/>
      <c r="H9" s="1169"/>
      <c r="I9" s="605"/>
      <c r="J9" s="2"/>
    </row>
    <row r="10" spans="1:10" ht="18" customHeight="1" x14ac:dyDescent="0.25">
      <c r="A10" s="1053">
        <v>6</v>
      </c>
      <c r="B10" s="373"/>
      <c r="C10" s="371"/>
      <c r="D10" s="374" t="s">
        <v>94</v>
      </c>
      <c r="E10" s="382" t="s">
        <v>290</v>
      </c>
      <c r="F10" s="397" t="str">
        <f>IF(E10="Multi-disciplinary PROJECT","B","E")</f>
        <v>B</v>
      </c>
      <c r="G10" s="404" t="s">
        <v>138</v>
      </c>
      <c r="H10" s="1508"/>
      <c r="I10" s="1509"/>
      <c r="J10" s="2"/>
    </row>
    <row r="11" spans="1:10" ht="18" customHeight="1" x14ac:dyDescent="0.25">
      <c r="A11" s="1054">
        <v>7</v>
      </c>
      <c r="B11" s="1044"/>
      <c r="C11" s="614"/>
      <c r="D11" s="638" t="s">
        <v>596</v>
      </c>
      <c r="E11" s="639" t="s">
        <v>488</v>
      </c>
      <c r="F11" s="440" t="str">
        <f>IF($E$11="Yes", "NO OF DAYS","")</f>
        <v/>
      </c>
      <c r="G11" s="640">
        <v>1</v>
      </c>
      <c r="H11" s="641" t="str">
        <f>IF($E$11="Yes", "RATE","")</f>
        <v/>
      </c>
      <c r="I11" s="642"/>
      <c r="J11" s="2"/>
    </row>
    <row r="12" spans="1:10" ht="18" customHeight="1" thickBot="1" x14ac:dyDescent="0.3">
      <c r="A12" s="1055">
        <v>8</v>
      </c>
      <c r="B12" s="1045"/>
      <c r="C12" s="380"/>
      <c r="D12" s="381" t="s">
        <v>91</v>
      </c>
      <c r="E12" s="1491"/>
      <c r="F12" s="1492"/>
      <c r="G12" s="1492"/>
      <c r="H12" s="1492"/>
      <c r="I12" s="1493"/>
      <c r="J12" s="2"/>
    </row>
    <row r="13" spans="1:10" ht="18" customHeight="1" thickTop="1" x14ac:dyDescent="0.25">
      <c r="A13" s="1056">
        <v>9</v>
      </c>
      <c r="B13" s="1046"/>
      <c r="C13" s="378"/>
      <c r="D13" s="379" t="s">
        <v>231</v>
      </c>
      <c r="E13" s="1496"/>
      <c r="F13" s="1497"/>
      <c r="G13" s="1497"/>
      <c r="H13" s="1497"/>
      <c r="I13" s="1498"/>
      <c r="J13" s="2"/>
    </row>
    <row r="14" spans="1:10" ht="18" customHeight="1" x14ac:dyDescent="0.25">
      <c r="A14" s="1053">
        <v>10</v>
      </c>
      <c r="B14" s="373"/>
      <c r="C14" s="371"/>
      <c r="D14" s="372" t="s">
        <v>141</v>
      </c>
      <c r="E14" s="1499"/>
      <c r="F14" s="1500"/>
      <c r="G14" s="1500"/>
      <c r="H14" s="441" t="s">
        <v>235</v>
      </c>
      <c r="I14" s="402"/>
      <c r="J14" s="2"/>
    </row>
    <row r="15" spans="1:10" ht="18" customHeight="1" x14ac:dyDescent="0.25">
      <c r="A15" s="1053">
        <v>11</v>
      </c>
      <c r="B15" s="373"/>
      <c r="C15" s="371"/>
      <c r="D15" s="372" t="s">
        <v>233</v>
      </c>
      <c r="E15" s="1494"/>
      <c r="F15" s="1495"/>
      <c r="G15" s="1495"/>
      <c r="H15" s="441" t="s">
        <v>235</v>
      </c>
      <c r="I15" s="403"/>
      <c r="J15" s="2"/>
    </row>
    <row r="16" spans="1:10" ht="18" customHeight="1" x14ac:dyDescent="0.25">
      <c r="A16" s="1053">
        <v>12</v>
      </c>
      <c r="B16" s="373"/>
      <c r="C16" s="371"/>
      <c r="D16" s="372" t="s">
        <v>112</v>
      </c>
      <c r="E16" s="610"/>
      <c r="F16" s="442" t="s">
        <v>142</v>
      </c>
      <c r="G16" s="335"/>
      <c r="H16" s="443" t="s">
        <v>143</v>
      </c>
      <c r="I16" s="347"/>
      <c r="J16" s="2"/>
    </row>
    <row r="17" spans="1:10" ht="18" customHeight="1" thickBot="1" x14ac:dyDescent="0.3">
      <c r="A17" s="1053">
        <v>13</v>
      </c>
      <c r="B17" s="373"/>
      <c r="C17" s="371"/>
      <c r="D17" s="372" t="s">
        <v>138</v>
      </c>
      <c r="E17" s="1512"/>
      <c r="F17" s="1513"/>
      <c r="G17" s="437"/>
      <c r="H17" s="158"/>
      <c r="I17" s="342"/>
      <c r="J17" s="2"/>
    </row>
    <row r="18" spans="1:10" ht="18" customHeight="1" thickTop="1" x14ac:dyDescent="0.25">
      <c r="A18" s="1053">
        <v>14</v>
      </c>
      <c r="B18" s="373"/>
      <c r="C18" s="371"/>
      <c r="D18" s="372" t="s">
        <v>87</v>
      </c>
      <c r="E18" s="611"/>
      <c r="F18" s="366">
        <f>IF(E18="none", "none",E18)</f>
        <v>0</v>
      </c>
      <c r="G18" s="390"/>
      <c r="H18" s="1516" t="s">
        <v>188</v>
      </c>
      <c r="I18" s="1517"/>
      <c r="J18" s="2"/>
    </row>
    <row r="19" spans="1:10" ht="18" customHeight="1" x14ac:dyDescent="0.25">
      <c r="A19" s="1053">
        <v>15</v>
      </c>
      <c r="B19" s="373"/>
      <c r="C19" s="371"/>
      <c r="D19" s="372" t="s">
        <v>144</v>
      </c>
      <c r="E19" s="612"/>
      <c r="F19" s="367"/>
      <c r="G19" s="426" t="s">
        <v>145</v>
      </c>
      <c r="H19" s="1518"/>
      <c r="I19" s="1519"/>
      <c r="J19" s="2"/>
    </row>
    <row r="20" spans="1:10" ht="18" customHeight="1" x14ac:dyDescent="0.25">
      <c r="A20" s="1053">
        <v>16</v>
      </c>
      <c r="B20" s="373"/>
      <c r="C20" s="375"/>
      <c r="D20" s="372" t="s">
        <v>24</v>
      </c>
      <c r="E20" s="613"/>
      <c r="F20" s="368"/>
      <c r="G20" s="333"/>
      <c r="H20" s="1518"/>
      <c r="I20" s="1519"/>
      <c r="J20" s="2"/>
    </row>
    <row r="21" spans="1:10" ht="18" customHeight="1" thickBot="1" x14ac:dyDescent="0.3">
      <c r="A21" s="1057">
        <v>17</v>
      </c>
      <c r="B21" s="1047"/>
      <c r="C21" s="376"/>
      <c r="D21" s="377" t="s">
        <v>110</v>
      </c>
      <c r="E21" s="658">
        <v>2012</v>
      </c>
      <c r="F21" s="439">
        <f>IF(E21=2010,0,IF(E21=2011,1,IF(E21=2012,2)))</f>
        <v>2</v>
      </c>
      <c r="G21" s="334"/>
      <c r="H21" s="1520"/>
      <c r="I21" s="1521"/>
      <c r="J21" s="2"/>
    </row>
    <row r="22" spans="1:10" ht="18" customHeight="1" thickTop="1" x14ac:dyDescent="0.25">
      <c r="A22" s="1531">
        <v>18</v>
      </c>
      <c r="B22" s="1522" t="s">
        <v>292</v>
      </c>
      <c r="C22" s="1523"/>
      <c r="D22" s="1523"/>
      <c r="E22" s="1523"/>
      <c r="F22" s="1524"/>
      <c r="G22" s="383" t="s">
        <v>146</v>
      </c>
      <c r="H22" s="1483"/>
      <c r="I22" s="1484"/>
      <c r="J22" s="2"/>
    </row>
    <row r="23" spans="1:10" ht="18" customHeight="1" x14ac:dyDescent="0.25">
      <c r="A23" s="1532"/>
      <c r="B23" s="1525"/>
      <c r="C23" s="1526"/>
      <c r="D23" s="1526"/>
      <c r="E23" s="1526"/>
      <c r="F23" s="1527"/>
      <c r="G23" s="383" t="s">
        <v>147</v>
      </c>
      <c r="H23" s="1483"/>
      <c r="I23" s="1484"/>
      <c r="J23" s="2"/>
    </row>
    <row r="24" spans="1:10" ht="18" customHeight="1" x14ac:dyDescent="0.25">
      <c r="A24" s="1532"/>
      <c r="B24" s="1525"/>
      <c r="C24" s="1526"/>
      <c r="D24" s="1526"/>
      <c r="E24" s="1526"/>
      <c r="F24" s="1527"/>
      <c r="G24" s="383" t="s">
        <v>148</v>
      </c>
      <c r="H24" s="1485"/>
      <c r="I24" s="1484"/>
      <c r="J24" s="2"/>
    </row>
    <row r="25" spans="1:10" ht="18" customHeight="1" x14ac:dyDescent="0.25">
      <c r="A25" s="1532"/>
      <c r="B25" s="1525"/>
      <c r="C25" s="1526"/>
      <c r="D25" s="1526"/>
      <c r="E25" s="1526"/>
      <c r="F25" s="1527"/>
      <c r="G25" s="383" t="s">
        <v>87</v>
      </c>
      <c r="H25" s="1489" t="s">
        <v>283</v>
      </c>
      <c r="I25" s="1490"/>
      <c r="J25" s="2"/>
    </row>
    <row r="26" spans="1:10" ht="28.5" customHeight="1" thickBot="1" x14ac:dyDescent="0.3">
      <c r="A26" s="1533"/>
      <c r="B26" s="1528"/>
      <c r="C26" s="1529"/>
      <c r="D26" s="1529"/>
      <c r="E26" s="1529"/>
      <c r="F26" s="1530"/>
      <c r="G26" s="384" t="s">
        <v>232</v>
      </c>
      <c r="H26" s="1483"/>
      <c r="I26" s="1484"/>
      <c r="J26" s="2"/>
    </row>
    <row r="27" spans="1:10" ht="18" customHeight="1" thickTop="1" x14ac:dyDescent="0.25">
      <c r="A27" s="1175">
        <v>19</v>
      </c>
      <c r="B27" s="1058" t="s">
        <v>25</v>
      </c>
      <c r="C27" s="992"/>
      <c r="D27" s="993"/>
      <c r="E27" s="247" t="str">
        <f>IF(I48&lt;I36,"USE TIME BASED FEES","PERCENTAGE BASED FEES")</f>
        <v>USE TIME BASED FEES</v>
      </c>
      <c r="F27" s="83"/>
      <c r="G27" s="385" t="s">
        <v>149</v>
      </c>
      <c r="H27" s="1483"/>
      <c r="I27" s="1484"/>
      <c r="J27" s="2"/>
    </row>
    <row r="28" spans="1:10" ht="18" customHeight="1" x14ac:dyDescent="0.25">
      <c r="A28" s="1069">
        <v>20</v>
      </c>
      <c r="B28" s="1048"/>
      <c r="C28" s="391"/>
      <c r="D28" s="399" t="s">
        <v>134</v>
      </c>
      <c r="E28" s="398">
        <v>100</v>
      </c>
      <c r="F28" s="302" t="s">
        <v>224</v>
      </c>
      <c r="G28" s="385" t="s">
        <v>150</v>
      </c>
      <c r="H28" s="1483"/>
      <c r="I28" s="1484"/>
      <c r="J28" s="2"/>
    </row>
    <row r="29" spans="1:10" ht="18" customHeight="1" x14ac:dyDescent="0.25">
      <c r="A29" s="1069">
        <v>21</v>
      </c>
      <c r="B29" s="1049"/>
      <c r="C29" s="392"/>
      <c r="D29" s="371" t="s">
        <v>98</v>
      </c>
      <c r="E29" s="425"/>
      <c r="F29" s="249"/>
      <c r="G29" s="386" t="s">
        <v>234</v>
      </c>
      <c r="H29" s="1485"/>
      <c r="I29" s="1486"/>
      <c r="J29" s="2"/>
    </row>
    <row r="30" spans="1:10" ht="18" customHeight="1" x14ac:dyDescent="0.25">
      <c r="A30" s="1069">
        <v>22</v>
      </c>
      <c r="B30" s="1049"/>
      <c r="C30" s="392"/>
      <c r="D30" s="371" t="s">
        <v>586</v>
      </c>
      <c r="E30" s="983"/>
      <c r="F30" s="249"/>
      <c r="G30" s="387" t="s">
        <v>140</v>
      </c>
      <c r="H30" s="1483"/>
      <c r="I30" s="1484"/>
      <c r="J30" s="2"/>
    </row>
    <row r="31" spans="1:10" ht="18" customHeight="1" x14ac:dyDescent="0.25">
      <c r="A31" s="1069">
        <v>23</v>
      </c>
      <c r="B31" s="1049"/>
      <c r="C31" s="392"/>
      <c r="D31" s="371" t="s">
        <v>92</v>
      </c>
      <c r="E31" s="424"/>
      <c r="F31" s="249"/>
      <c r="G31" s="388" t="s">
        <v>151</v>
      </c>
      <c r="H31" s="1483"/>
      <c r="I31" s="1484"/>
      <c r="J31" s="2"/>
    </row>
    <row r="32" spans="1:10" ht="18" customHeight="1" thickBot="1" x14ac:dyDescent="0.3">
      <c r="A32" s="1069">
        <v>24</v>
      </c>
      <c r="B32" s="1049"/>
      <c r="C32" s="392"/>
      <c r="D32" s="371" t="s">
        <v>152</v>
      </c>
      <c r="E32" s="424"/>
      <c r="F32" s="250"/>
      <c r="G32" s="389" t="s">
        <v>153</v>
      </c>
      <c r="H32" s="1491"/>
      <c r="I32" s="1559"/>
      <c r="J32" s="2"/>
    </row>
    <row r="33" spans="1:10" ht="18" customHeight="1" thickTop="1" x14ac:dyDescent="0.25">
      <c r="A33" s="1069">
        <v>25</v>
      </c>
      <c r="B33" s="1049"/>
      <c r="C33" s="393"/>
      <c r="D33" s="372" t="str">
        <f>IF(G33=1,"STAGE COMPLETED",IF(G33=6,"STAGE COMPLETED","STAGE"))</f>
        <v>STAGE COMPLETED</v>
      </c>
      <c r="E33" s="1553" t="s">
        <v>608</v>
      </c>
      <c r="F33" s="1554"/>
      <c r="G33" s="438">
        <f>IF(E33="INCEPTION",1,IF(E33="PRELIMINARY DESIGN: CONCEPT &amp; VIABILITY",2,IF(E33="DETAIL DESIGN",3,IF(E33="DOCUMENTATION &amp; PROCUREMENT",4,IF(E33="CONTRACT ADMINISTRATION &amp; INSPECTION",5,IF(E33="CLOSE OUT",6))))))</f>
        <v>1</v>
      </c>
      <c r="H33" s="83"/>
      <c r="I33" s="85"/>
      <c r="J33" s="2"/>
    </row>
    <row r="34" spans="1:10" ht="18" customHeight="1" x14ac:dyDescent="0.25">
      <c r="A34" s="1069">
        <v>26</v>
      </c>
      <c r="B34" s="1050"/>
      <c r="C34" s="615"/>
      <c r="D34" s="616" t="str">
        <f>IF(G33=1,"",IF(G33&gt;4,"","PERCENTAGE OF STAGE COMPLETED"))</f>
        <v/>
      </c>
      <c r="E34" s="617">
        <v>1</v>
      </c>
      <c r="F34" s="1547" t="s">
        <v>286</v>
      </c>
      <c r="G34" s="1548"/>
      <c r="H34" s="1549"/>
      <c r="I34" s="1550"/>
      <c r="J34" s="2"/>
    </row>
    <row r="35" spans="1:10" ht="18" customHeight="1" x14ac:dyDescent="0.25">
      <c r="A35" s="1069">
        <v>27</v>
      </c>
      <c r="B35" s="1049"/>
      <c r="C35" s="1117"/>
      <c r="D35" s="375" t="s">
        <v>121</v>
      </c>
      <c r="E35" s="1118" t="s">
        <v>113</v>
      </c>
      <c r="F35" s="348"/>
      <c r="G35" s="348"/>
      <c r="H35" s="348"/>
      <c r="I35" s="1119"/>
      <c r="J35" s="2"/>
    </row>
    <row r="36" spans="1:10" ht="18" customHeight="1" thickBot="1" x14ac:dyDescent="0.3">
      <c r="A36" s="1176">
        <v>28</v>
      </c>
      <c r="B36" s="1470"/>
      <c r="C36" s="1471"/>
      <c r="D36" s="1472" t="s">
        <v>551</v>
      </c>
      <c r="E36" s="1120"/>
      <c r="F36" s="348"/>
      <c r="G36" s="348"/>
      <c r="H36" s="348"/>
      <c r="I36" s="1469">
        <f>Scales!C3</f>
        <v>512000</v>
      </c>
      <c r="J36" s="2"/>
    </row>
    <row r="37" spans="1:10" ht="18" customHeight="1" thickTop="1" thickBot="1" x14ac:dyDescent="0.3">
      <c r="A37" s="1115"/>
      <c r="B37" s="83"/>
      <c r="C37" s="10"/>
      <c r="D37" s="1459"/>
      <c r="E37" s="1468"/>
      <c r="F37" s="1563" t="s">
        <v>614</v>
      </c>
      <c r="G37" s="1564"/>
      <c r="H37" s="1565"/>
      <c r="I37" s="1467"/>
      <c r="J37" s="2"/>
    </row>
    <row r="38" spans="1:10" ht="70.5" customHeight="1" thickTop="1" thickBot="1" x14ac:dyDescent="0.3">
      <c r="A38" s="1059" t="s">
        <v>29</v>
      </c>
      <c r="B38" s="1560" t="s">
        <v>490</v>
      </c>
      <c r="C38" s="1561"/>
      <c r="D38" s="1561"/>
      <c r="E38" s="1562"/>
      <c r="F38" s="652" t="s">
        <v>178</v>
      </c>
      <c r="G38" s="1555" t="s">
        <v>179</v>
      </c>
      <c r="H38" s="1557" t="s">
        <v>180</v>
      </c>
      <c r="I38" s="1551" t="s">
        <v>100</v>
      </c>
      <c r="J38" s="2"/>
    </row>
    <row r="39" spans="1:10" ht="24" customHeight="1" thickBot="1" x14ac:dyDescent="0.3">
      <c r="A39" s="400" t="s">
        <v>124</v>
      </c>
      <c r="B39" s="1051"/>
      <c r="C39" s="401"/>
      <c r="D39" s="401"/>
      <c r="E39" s="90" t="s">
        <v>609</v>
      </c>
      <c r="F39" s="1185">
        <f>IF($G$33&lt;4,1,IF($E$39="TENDER VALUES",2,1))</f>
        <v>1</v>
      </c>
      <c r="G39" s="1556"/>
      <c r="H39" s="1558"/>
      <c r="I39" s="1552"/>
      <c r="J39" s="2"/>
    </row>
    <row r="40" spans="1:10" ht="30" customHeight="1" thickTop="1" x14ac:dyDescent="0.25">
      <c r="A40" s="1064">
        <v>1</v>
      </c>
      <c r="B40" s="1579" t="s">
        <v>492</v>
      </c>
      <c r="C40" s="1580"/>
      <c r="D40" s="1580"/>
      <c r="E40" s="1581"/>
      <c r="F40" s="1184"/>
      <c r="G40" s="1184"/>
      <c r="H40" s="1184"/>
      <c r="I40" s="520">
        <f t="shared" ref="I40:I47" si="0">IF($F$10="b",IF($G$33&lt;5,F40,IF($G$33=5,G40,IF($G$33=6,H40))),0)</f>
        <v>0</v>
      </c>
      <c r="J40" s="2"/>
    </row>
    <row r="41" spans="1:10" ht="30" customHeight="1" x14ac:dyDescent="0.25">
      <c r="A41" s="1065">
        <v>2</v>
      </c>
      <c r="B41" s="1574" t="s">
        <v>493</v>
      </c>
      <c r="C41" s="1582"/>
      <c r="D41" s="1582"/>
      <c r="E41" s="1583"/>
      <c r="F41" s="1165"/>
      <c r="G41" s="1165"/>
      <c r="H41" s="1165"/>
      <c r="I41" s="521">
        <f t="shared" si="0"/>
        <v>0</v>
      </c>
    </row>
    <row r="42" spans="1:10" ht="30" customHeight="1" x14ac:dyDescent="0.25">
      <c r="A42" s="1065">
        <v>3</v>
      </c>
      <c r="B42" s="1574" t="s">
        <v>494</v>
      </c>
      <c r="C42" s="1584"/>
      <c r="D42" s="1584"/>
      <c r="E42" s="1585"/>
      <c r="F42" s="1165"/>
      <c r="G42" s="1165"/>
      <c r="H42" s="1165"/>
      <c r="I42" s="521">
        <f t="shared" si="0"/>
        <v>0</v>
      </c>
    </row>
    <row r="43" spans="1:10" ht="30" customHeight="1" x14ac:dyDescent="0.25">
      <c r="A43" s="1065">
        <v>4</v>
      </c>
      <c r="B43" s="1574" t="s">
        <v>495</v>
      </c>
      <c r="C43" s="1584"/>
      <c r="D43" s="1584"/>
      <c r="E43" s="1585"/>
      <c r="F43" s="1165"/>
      <c r="G43" s="1165"/>
      <c r="H43" s="1165"/>
      <c r="I43" s="521">
        <f t="shared" si="0"/>
        <v>0</v>
      </c>
    </row>
    <row r="44" spans="1:10" ht="30" customHeight="1" x14ac:dyDescent="0.25">
      <c r="A44" s="1065">
        <v>5</v>
      </c>
      <c r="B44" s="1574" t="s">
        <v>496</v>
      </c>
      <c r="C44" s="1582"/>
      <c r="D44" s="1582"/>
      <c r="E44" s="1583"/>
      <c r="F44" s="1165"/>
      <c r="G44" s="1165"/>
      <c r="H44" s="1165"/>
      <c r="I44" s="521">
        <f t="shared" si="0"/>
        <v>0</v>
      </c>
    </row>
    <row r="45" spans="1:10" ht="30" customHeight="1" x14ac:dyDescent="0.25">
      <c r="A45" s="1065">
        <v>6</v>
      </c>
      <c r="B45" s="1574" t="s">
        <v>497</v>
      </c>
      <c r="C45" s="1582"/>
      <c r="D45" s="1582"/>
      <c r="E45" s="1583"/>
      <c r="F45" s="1165"/>
      <c r="G45" s="1165"/>
      <c r="H45" s="1165"/>
      <c r="I45" s="521">
        <f t="shared" si="0"/>
        <v>0</v>
      </c>
    </row>
    <row r="46" spans="1:10" ht="30" customHeight="1" x14ac:dyDescent="0.25">
      <c r="A46" s="1065">
        <v>7</v>
      </c>
      <c r="B46" s="1574" t="s">
        <v>498</v>
      </c>
      <c r="C46" s="1582"/>
      <c r="D46" s="1582"/>
      <c r="E46" s="1583"/>
      <c r="F46" s="1165"/>
      <c r="G46" s="1165"/>
      <c r="H46" s="1165"/>
      <c r="I46" s="521">
        <f t="shared" si="0"/>
        <v>0</v>
      </c>
    </row>
    <row r="47" spans="1:10" ht="30" customHeight="1" thickBot="1" x14ac:dyDescent="0.3">
      <c r="A47" s="1066">
        <v>8</v>
      </c>
      <c r="B47" s="1597" t="s">
        <v>499</v>
      </c>
      <c r="C47" s="1598"/>
      <c r="D47" s="1598"/>
      <c r="E47" s="1599"/>
      <c r="F47" s="1166"/>
      <c r="G47" s="1166"/>
      <c r="H47" s="1166"/>
      <c r="I47" s="522">
        <f t="shared" si="0"/>
        <v>0</v>
      </c>
    </row>
    <row r="48" spans="1:10" ht="31.5" customHeight="1" thickBot="1" x14ac:dyDescent="0.3">
      <c r="A48" s="1590" t="s">
        <v>237</v>
      </c>
      <c r="B48" s="1591"/>
      <c r="C48" s="1592"/>
      <c r="D48" s="1592"/>
      <c r="E48" s="1593"/>
      <c r="F48" s="987">
        <f>SUM($F$40:$F$47)</f>
        <v>0</v>
      </c>
      <c r="G48" s="987">
        <f>SUM(G40:G47)</f>
        <v>0</v>
      </c>
      <c r="H48" s="646">
        <f>SUM(H40:H47)</f>
        <v>0</v>
      </c>
      <c r="I48" s="647">
        <f>SUM(I40:I47)</f>
        <v>0</v>
      </c>
    </row>
    <row r="49" spans="1:16" ht="13.5" customHeight="1" thickBot="1" x14ac:dyDescent="0.3">
      <c r="A49" s="1586" t="str">
        <f>IF(G33=6,IF(I48=I55,"","THE VALUE OF ( C) MUST BE THE SAME AS (D)"),"")</f>
        <v/>
      </c>
      <c r="B49" s="1587"/>
      <c r="C49" s="1588"/>
      <c r="D49" s="1588"/>
      <c r="E49" s="1588"/>
      <c r="F49" s="1589"/>
      <c r="G49" s="510"/>
      <c r="H49" s="511" t="str">
        <f>IF($G$33=6,IF($I$55=$I$48,"","ERROR"),"")</f>
        <v/>
      </c>
      <c r="I49" s="512"/>
    </row>
    <row r="50" spans="1:16" ht="51.75" customHeight="1" thickTop="1" thickBot="1" x14ac:dyDescent="0.3">
      <c r="A50" s="1060" t="s">
        <v>31</v>
      </c>
      <c r="B50" s="1594" t="s">
        <v>615</v>
      </c>
      <c r="C50" s="1595"/>
      <c r="D50" s="1595"/>
      <c r="E50" s="1595"/>
      <c r="F50" s="1595"/>
      <c r="G50" s="1596"/>
      <c r="H50" s="427" t="s">
        <v>181</v>
      </c>
      <c r="I50" s="428" t="s">
        <v>100</v>
      </c>
      <c r="J50" s="2"/>
    </row>
    <row r="51" spans="1:16" ht="24.9" customHeight="1" thickTop="1" x14ac:dyDescent="0.25">
      <c r="A51" s="1061">
        <v>1</v>
      </c>
      <c r="B51" s="1566" t="s">
        <v>500</v>
      </c>
      <c r="C51" s="1567"/>
      <c r="D51" s="1568"/>
      <c r="E51" s="1568"/>
      <c r="F51" s="1569"/>
      <c r="G51" s="1569"/>
      <c r="H51" s="650"/>
      <c r="I51" s="523">
        <f>IF($G$33&gt;4,H51,0)</f>
        <v>0</v>
      </c>
    </row>
    <row r="52" spans="1:16" ht="24.9" customHeight="1" x14ac:dyDescent="0.25">
      <c r="A52" s="991">
        <v>2</v>
      </c>
      <c r="B52" s="1570" t="s">
        <v>182</v>
      </c>
      <c r="C52" s="1571"/>
      <c r="D52" s="1572"/>
      <c r="E52" s="1572"/>
      <c r="F52" s="1573"/>
      <c r="G52" s="1573"/>
      <c r="H52" s="651"/>
      <c r="I52" s="521">
        <f>IF($G$33&gt;4,H52,0)</f>
        <v>0</v>
      </c>
      <c r="J52" s="2"/>
    </row>
    <row r="53" spans="1:16" ht="24.9" customHeight="1" x14ac:dyDescent="0.25">
      <c r="A53" s="1062">
        <v>3</v>
      </c>
      <c r="B53" s="1574" t="s">
        <v>501</v>
      </c>
      <c r="C53" s="1575"/>
      <c r="D53" s="1575"/>
      <c r="E53" s="1575"/>
      <c r="F53" s="1575"/>
      <c r="G53" s="1576"/>
      <c r="H53" s="651"/>
      <c r="I53" s="521">
        <f>IF($G$33&gt;4,H53,0)</f>
        <v>0</v>
      </c>
    </row>
    <row r="54" spans="1:16" ht="24.9" customHeight="1" thickBot="1" x14ac:dyDescent="0.3">
      <c r="A54" s="1063">
        <v>4</v>
      </c>
      <c r="B54" s="1566" t="s">
        <v>502</v>
      </c>
      <c r="C54" s="1567"/>
      <c r="D54" s="1577"/>
      <c r="E54" s="1577"/>
      <c r="F54" s="1578"/>
      <c r="G54" s="1578"/>
      <c r="H54" s="650"/>
      <c r="I54" s="522">
        <f>IF($G$33&gt;4,H54,0)</f>
        <v>0</v>
      </c>
    </row>
    <row r="55" spans="1:16" ht="24.9" customHeight="1" thickBot="1" x14ac:dyDescent="0.3">
      <c r="A55" s="1537" t="s">
        <v>238</v>
      </c>
      <c r="B55" s="1538"/>
      <c r="C55" s="1539"/>
      <c r="D55" s="1539"/>
      <c r="E55" s="1539"/>
      <c r="F55" s="1540"/>
      <c r="G55" s="1541"/>
      <c r="H55" s="1186">
        <f>SUM(H51:H54)</f>
        <v>0</v>
      </c>
      <c r="I55" s="1187">
        <f>H55</f>
        <v>0</v>
      </c>
    </row>
    <row r="56" spans="1:16" ht="15.6" thickTop="1" x14ac:dyDescent="0.25">
      <c r="A56" s="5"/>
      <c r="B56" s="5"/>
      <c r="C56" s="5"/>
      <c r="D56" s="5"/>
      <c r="E56" s="5"/>
      <c r="F56" s="5"/>
      <c r="G56" s="5"/>
      <c r="H56" s="6"/>
      <c r="K56" s="1542"/>
      <c r="L56" s="1542"/>
      <c r="M56" s="1542"/>
      <c r="N56" s="1542"/>
      <c r="O56" s="1543"/>
      <c r="P56" s="1543"/>
    </row>
    <row r="57" spans="1:16" x14ac:dyDescent="0.25">
      <c r="K57" s="1544"/>
      <c r="L57" s="1544"/>
      <c r="M57" s="1544"/>
      <c r="N57" s="1544"/>
      <c r="O57" s="1543"/>
      <c r="P57" s="1543"/>
    </row>
    <row r="58" spans="1:16" x14ac:dyDescent="0.25">
      <c r="K58" s="1542"/>
      <c r="L58" s="1542"/>
      <c r="M58" s="1542"/>
      <c r="N58" s="1542"/>
      <c r="O58" s="1542"/>
      <c r="P58" s="1542"/>
    </row>
    <row r="59" spans="1:16" x14ac:dyDescent="0.25">
      <c r="K59" s="1542"/>
      <c r="L59" s="1542"/>
      <c r="M59" s="1545"/>
      <c r="N59" s="1545"/>
      <c r="O59" s="1546"/>
      <c r="P59" s="1546"/>
    </row>
    <row r="65" ht="18.75" customHeight="1" x14ac:dyDescent="0.25"/>
    <row r="72" ht="25.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114" spans="1:9" x14ac:dyDescent="0.25">
      <c r="A114" s="1"/>
      <c r="B114" s="1"/>
      <c r="C114" s="1"/>
      <c r="D114" s="1"/>
      <c r="E114" s="1"/>
      <c r="F114" s="1"/>
      <c r="G114" s="1"/>
      <c r="H114" s="1"/>
      <c r="I114" s="1"/>
    </row>
    <row r="115" spans="1:9" x14ac:dyDescent="0.25">
      <c r="A115" s="1534"/>
      <c r="B115" s="1535"/>
      <c r="C115" s="1536"/>
      <c r="D115" s="1536"/>
      <c r="E115" s="1536"/>
      <c r="F115" s="1536"/>
      <c r="G115" s="1536"/>
      <c r="H115" s="1536"/>
      <c r="I115" s="1536"/>
    </row>
  </sheetData>
  <sheetProtection algorithmName="SHA-512" hashValue="+DJLcmPuRqpE5kxI/0NPw3ZRbHr43OOuAJri9fMTePJoHXhdhhQHcaWy0JojR6qAixDXjVYwWJg+65lnNgJpeA==" saltValue="SLSfCS93oR9CZgv1jQ6aTA==" spinCount="100000" sheet="1" objects="1" scenarios="1" formatCells="0" formatColumns="0" formatRows="0"/>
  <customSheetViews>
    <customSheetView guid="{87B825B6-BE84-401D-9D96-20C17A5B994F}" scale="70" topLeftCell="A2">
      <selection activeCell="F9" sqref="F9"/>
      <pageMargins left="0.55118110236220474" right="0.39370078740157483" top="0.78740157480314965" bottom="0.78740157480314965" header="0.51181102362204722" footer="0.51181102362204722"/>
      <printOptions horizontalCentered="1"/>
      <pageSetup paperSize="9" scale="55" orientation="portrait" horizontalDpi="300" verticalDpi="300" r:id="rId1"/>
      <headerFooter alignWithMargins="0">
        <oddFooter>&amp;L&amp;"Arial,Regular"&amp;8&amp;F: &amp;A&amp;C&amp;"Arial,Regular"&amp;11&amp;P&amp;R&amp;"Arial,Regular"&amp;8&amp;D</oddFooter>
      </headerFooter>
    </customSheetView>
    <customSheetView guid="{C3FD0C30-5FEE-44FC-8C8E-ACB1A98A43F5}" scale="70" showRuler="0" topLeftCell="A29">
      <selection activeCell="D34" sqref="D34"/>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2"/>
      <headerFooter alignWithMargins="0">
        <oddFooter>&amp;L&amp;"Arial,Regular"&amp;8&amp;F: &amp;A&amp;C&amp;"Arial,Regular"&amp;11&amp;P&amp;R&amp;"Arial,Regular"&amp;8&amp;D</oddFooter>
      </headerFooter>
    </customSheetView>
    <customSheetView guid="{F2EF8C40-5F38-4711-A114-3A47916B87AA}" scale="70" showPageBreaks="1" printArea="1" topLeftCell="A34">
      <selection activeCell="I47" sqref="I47"/>
      <pageMargins left="0.55118110236220474" right="0.39370078740157483" top="0.78740157480314965" bottom="0.78740157480314965" header="0.51181102362204722" footer="0.51181102362204722"/>
      <printOptions horizontalCentered="1"/>
      <pageSetup paperSize="9" scale="55" orientation="portrait" horizontalDpi="300" verticalDpi="300" r:id="rId3"/>
      <headerFooter alignWithMargins="0">
        <oddFooter>&amp;L&amp;"Arial,Regular"&amp;8&amp;F: &amp;A&amp;C&amp;"Arial,Regular"&amp;11&amp;P&amp;R&amp;"Arial,Regular"&amp;8&amp;D</oddFooter>
      </headerFooter>
    </customSheetView>
  </customSheetViews>
  <mergeCells count="53">
    <mergeCell ref="B51:G51"/>
    <mergeCell ref="B52:G52"/>
    <mergeCell ref="B53:G53"/>
    <mergeCell ref="B54:G54"/>
    <mergeCell ref="H31:I31"/>
    <mergeCell ref="B40:E40"/>
    <mergeCell ref="B41:E41"/>
    <mergeCell ref="B42:E42"/>
    <mergeCell ref="B43:E43"/>
    <mergeCell ref="B44:E44"/>
    <mergeCell ref="B45:E45"/>
    <mergeCell ref="A49:F49"/>
    <mergeCell ref="A48:E48"/>
    <mergeCell ref="B50:G50"/>
    <mergeCell ref="B46:E46"/>
    <mergeCell ref="B47:E47"/>
    <mergeCell ref="H30:I30"/>
    <mergeCell ref="F34:I34"/>
    <mergeCell ref="I38:I39"/>
    <mergeCell ref="E33:F33"/>
    <mergeCell ref="G38:G39"/>
    <mergeCell ref="H38:H39"/>
    <mergeCell ref="H32:I32"/>
    <mergeCell ref="B38:E38"/>
    <mergeCell ref="F37:H37"/>
    <mergeCell ref="A115:I115"/>
    <mergeCell ref="A55:G55"/>
    <mergeCell ref="K56:P56"/>
    <mergeCell ref="K57:P57"/>
    <mergeCell ref="K58:P58"/>
    <mergeCell ref="K59:P59"/>
    <mergeCell ref="A1:I1"/>
    <mergeCell ref="A2:E3"/>
    <mergeCell ref="H24:I24"/>
    <mergeCell ref="H10:I10"/>
    <mergeCell ref="H26:I26"/>
    <mergeCell ref="F2:I2"/>
    <mergeCell ref="E17:F17"/>
    <mergeCell ref="F3:I3"/>
    <mergeCell ref="H18:I21"/>
    <mergeCell ref="B22:F26"/>
    <mergeCell ref="A22:A26"/>
    <mergeCell ref="H27:I27"/>
    <mergeCell ref="H29:I29"/>
    <mergeCell ref="H28:I28"/>
    <mergeCell ref="H5:I5"/>
    <mergeCell ref="H25:I25"/>
    <mergeCell ref="H22:I22"/>
    <mergeCell ref="H23:I23"/>
    <mergeCell ref="E12:I12"/>
    <mergeCell ref="E15:G15"/>
    <mergeCell ref="E13:I13"/>
    <mergeCell ref="E14:G14"/>
  </mergeCells>
  <phoneticPr fontId="47" type="noConversion"/>
  <dataValidations count="5">
    <dataValidation type="list" allowBlank="1" showInputMessage="1" showErrorMessage="1" sqref="E39">
      <formula1>"ESTIMATES ONLY, TENDER VALUES"</formula1>
    </dataValidation>
    <dataValidation type="list" allowBlank="1" showInputMessage="1" showErrorMessage="1" sqref="E35">
      <formula1>"Y,N"</formula1>
    </dataValidation>
    <dataValidation type="list" allowBlank="1" showInputMessage="1" showErrorMessage="1" sqref="E10">
      <formula1>"MULTI-DISCIPLINARY PROJECT, ENGINEERING PROJECT"</formula1>
    </dataValidation>
    <dataValidation type="list" allowBlank="1" showInputMessage="1" showErrorMessage="1" sqref="E33:F33">
      <formula1>"INCEPTION, PRELIMINARY DESIGN: CONCEPT &amp; VIABILITY,DETAIL DESIGN,DOCUMENTATION &amp; PROCUREMENT,CONTRACT ADMINISTRATION &amp; INSPECTION, CLOSE OUT"</formula1>
    </dataValidation>
    <dataValidation type="list" allowBlank="1" showInputMessage="1" showErrorMessage="1" sqref="E11">
      <formula1>"Yes,No"</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4"/>
  <headerFooter alignWithMargins="0">
    <oddFooter>&amp;L&amp;"Arial,Regular"&amp;8&amp;F: &amp;A&amp;C&amp;"Arial,Regular"&amp;11&amp;P&amp;R&amp;"Arial,Regular"&amp;8&amp;D</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43"/>
  </sheetPr>
  <dimension ref="A1:J112"/>
  <sheetViews>
    <sheetView zoomScale="70" zoomScaleNormal="70" zoomScaleSheetLayoutView="75" workbookViewId="0">
      <selection activeCell="F8" sqref="F8"/>
    </sheetView>
  </sheetViews>
  <sheetFormatPr defaultRowHeight="15" x14ac:dyDescent="0.25"/>
  <cols>
    <col min="1" max="1" width="4.9140625" customWidth="1"/>
    <col min="2" max="2" width="18.33203125" customWidth="1"/>
    <col min="3" max="3" width="3.9140625" customWidth="1"/>
    <col min="4" max="4" width="11.4140625" customWidth="1"/>
    <col min="5" max="5" width="27.75" customWidth="1"/>
    <col min="6" max="6" width="19.75" customWidth="1"/>
    <col min="7" max="7" width="20.4140625" customWidth="1"/>
    <col min="8" max="8" width="18.33203125" customWidth="1"/>
    <col min="9" max="9" width="16.4140625" customWidth="1"/>
    <col min="10" max="10" width="5.4140625" customWidth="1"/>
  </cols>
  <sheetData>
    <row r="1" spans="1:10" ht="57.75" customHeight="1" thickTop="1" thickBot="1" x14ac:dyDescent="0.3">
      <c r="A1" s="1501" t="s">
        <v>533</v>
      </c>
      <c r="B1" s="1502"/>
      <c r="C1" s="1502"/>
      <c r="D1" s="1502"/>
      <c r="E1" s="1502"/>
      <c r="F1" s="1502"/>
      <c r="G1" s="1502"/>
      <c r="H1" s="1502"/>
      <c r="I1" s="1610"/>
    </row>
    <row r="2" spans="1:10" ht="30.75" customHeight="1" thickTop="1" x14ac:dyDescent="0.25">
      <c r="A2" s="1611"/>
      <c r="B2" s="1612"/>
      <c r="C2" s="1612"/>
      <c r="D2" s="1612"/>
      <c r="E2" s="1612"/>
      <c r="F2" s="1613" t="s">
        <v>190</v>
      </c>
      <c r="G2" s="1613"/>
      <c r="H2" s="1613"/>
      <c r="I2" s="1614"/>
    </row>
    <row r="3" spans="1:10" ht="33" customHeight="1" x14ac:dyDescent="0.25">
      <c r="A3" s="1505"/>
      <c r="B3" s="1506"/>
      <c r="C3" s="1506"/>
      <c r="D3" s="1506"/>
      <c r="E3" s="1506"/>
      <c r="F3" s="1514" t="s">
        <v>538</v>
      </c>
      <c r="G3" s="1514"/>
      <c r="H3" s="1514"/>
      <c r="I3" s="1515"/>
    </row>
    <row r="4" spans="1:10" ht="15.6" thickBot="1" x14ac:dyDescent="0.3">
      <c r="A4" s="429"/>
      <c r="B4" s="1042"/>
      <c r="C4" s="81"/>
      <c r="D4" s="81"/>
      <c r="E4" s="81"/>
      <c r="F4" s="1129"/>
      <c r="G4" s="1129"/>
      <c r="H4" s="1129"/>
      <c r="I4" s="988" t="s">
        <v>478</v>
      </c>
    </row>
    <row r="5" spans="1:10" ht="18" customHeight="1" thickTop="1" x14ac:dyDescent="0.25">
      <c r="A5" s="1052">
        <v>1</v>
      </c>
      <c r="B5" s="1043"/>
      <c r="C5" s="369"/>
      <c r="D5" s="370" t="s">
        <v>187</v>
      </c>
      <c r="E5" s="606" t="s">
        <v>433</v>
      </c>
      <c r="F5" s="345"/>
      <c r="G5" s="394" t="s">
        <v>184</v>
      </c>
      <c r="H5" s="1487" t="s">
        <v>466</v>
      </c>
      <c r="I5" s="1615"/>
      <c r="J5" s="2"/>
    </row>
    <row r="6" spans="1:10" ht="18" customHeight="1" x14ac:dyDescent="0.25">
      <c r="A6" s="1053">
        <v>2</v>
      </c>
      <c r="B6" s="373"/>
      <c r="C6" s="371"/>
      <c r="D6" s="372" t="s">
        <v>186</v>
      </c>
      <c r="E6" s="607">
        <v>46235</v>
      </c>
      <c r="F6" s="346"/>
      <c r="G6" s="1130" t="s">
        <v>140</v>
      </c>
      <c r="H6" s="1124" t="s">
        <v>467</v>
      </c>
      <c r="I6" s="604"/>
      <c r="J6" s="2"/>
    </row>
    <row r="7" spans="1:10" ht="18" customHeight="1" x14ac:dyDescent="0.25">
      <c r="A7" s="1053">
        <v>3</v>
      </c>
      <c r="B7" s="373"/>
      <c r="C7" s="373"/>
      <c r="D7" s="657" t="s">
        <v>197</v>
      </c>
      <c r="E7" s="608" t="s">
        <v>434</v>
      </c>
      <c r="F7" s="346"/>
      <c r="G7" s="158" t="s">
        <v>163</v>
      </c>
      <c r="H7" s="1124" t="s">
        <v>468</v>
      </c>
      <c r="I7" s="604"/>
      <c r="J7" s="2"/>
    </row>
    <row r="8" spans="1:10" ht="18" customHeight="1" x14ac:dyDescent="0.25">
      <c r="A8" s="1053">
        <v>4</v>
      </c>
      <c r="B8" s="373"/>
      <c r="C8" s="371"/>
      <c r="D8" s="372" t="s">
        <v>139</v>
      </c>
      <c r="E8" s="609" t="s">
        <v>435</v>
      </c>
      <c r="F8" s="346"/>
      <c r="G8" s="348" t="s">
        <v>160</v>
      </c>
      <c r="H8" s="1124" t="s">
        <v>469</v>
      </c>
      <c r="I8" s="605"/>
      <c r="J8" s="2"/>
    </row>
    <row r="9" spans="1:10" ht="18" customHeight="1" x14ac:dyDescent="0.25">
      <c r="A9" s="1053">
        <v>5</v>
      </c>
      <c r="B9" s="373"/>
      <c r="C9" s="371"/>
      <c r="D9" s="374" t="s">
        <v>94</v>
      </c>
      <c r="E9" s="382" t="s">
        <v>290</v>
      </c>
      <c r="F9" s="397" t="s">
        <v>31</v>
      </c>
      <c r="G9" s="404" t="s">
        <v>138</v>
      </c>
      <c r="H9" s="1620" t="s">
        <v>470</v>
      </c>
      <c r="I9" s="1621"/>
      <c r="J9" s="2"/>
    </row>
    <row r="10" spans="1:10" ht="18" customHeight="1" x14ac:dyDescent="0.25">
      <c r="A10" s="1054">
        <v>6</v>
      </c>
      <c r="B10" s="1044"/>
      <c r="C10" s="614"/>
      <c r="D10" s="638" t="s">
        <v>280</v>
      </c>
      <c r="E10" s="639" t="s">
        <v>281</v>
      </c>
      <c r="F10" s="440" t="s">
        <v>539</v>
      </c>
      <c r="G10" s="640">
        <v>1</v>
      </c>
      <c r="H10" s="641" t="s">
        <v>540</v>
      </c>
      <c r="I10" s="642">
        <v>500</v>
      </c>
      <c r="J10" s="2"/>
    </row>
    <row r="11" spans="1:10" ht="18" customHeight="1" thickBot="1" x14ac:dyDescent="0.3">
      <c r="A11" s="1055">
        <v>7</v>
      </c>
      <c r="B11" s="1045"/>
      <c r="C11" s="380"/>
      <c r="D11" s="381" t="s">
        <v>91</v>
      </c>
      <c r="E11" s="1622" t="s">
        <v>436</v>
      </c>
      <c r="F11" s="1623"/>
      <c r="G11" s="1623"/>
      <c r="H11" s="1623"/>
      <c r="I11" s="1624"/>
      <c r="J11" s="2"/>
    </row>
    <row r="12" spans="1:10" ht="18" customHeight="1" thickTop="1" x14ac:dyDescent="0.25">
      <c r="A12" s="1056">
        <v>8</v>
      </c>
      <c r="B12" s="1046"/>
      <c r="C12" s="378"/>
      <c r="D12" s="379" t="s">
        <v>231</v>
      </c>
      <c r="E12" s="1487" t="s">
        <v>437</v>
      </c>
      <c r="F12" s="1625"/>
      <c r="G12" s="1625"/>
      <c r="H12" s="1625"/>
      <c r="I12" s="1615"/>
      <c r="J12" s="2"/>
    </row>
    <row r="13" spans="1:10" ht="18" customHeight="1" x14ac:dyDescent="0.25">
      <c r="A13" s="1053">
        <v>9</v>
      </c>
      <c r="B13" s="373"/>
      <c r="C13" s="371"/>
      <c r="D13" s="372" t="s">
        <v>141</v>
      </c>
      <c r="E13" s="1124" t="s">
        <v>438</v>
      </c>
      <c r="F13" s="1125"/>
      <c r="G13" s="1125"/>
      <c r="H13" s="441" t="s">
        <v>235</v>
      </c>
      <c r="I13" s="402" t="s">
        <v>439</v>
      </c>
      <c r="J13" s="2"/>
    </row>
    <row r="14" spans="1:10" ht="18" customHeight="1" x14ac:dyDescent="0.25">
      <c r="A14" s="1053">
        <v>10</v>
      </c>
      <c r="B14" s="373"/>
      <c r="C14" s="371"/>
      <c r="D14" s="372" t="s">
        <v>233</v>
      </c>
      <c r="E14" s="1485" t="s">
        <v>440</v>
      </c>
      <c r="F14" s="1626"/>
      <c r="G14" s="1627"/>
      <c r="H14" s="441" t="s">
        <v>235</v>
      </c>
      <c r="I14" s="403" t="s">
        <v>441</v>
      </c>
      <c r="J14" s="2"/>
    </row>
    <row r="15" spans="1:10" ht="18" customHeight="1" x14ac:dyDescent="0.25">
      <c r="A15" s="1053">
        <v>11</v>
      </c>
      <c r="B15" s="373"/>
      <c r="C15" s="371"/>
      <c r="D15" s="372" t="s">
        <v>112</v>
      </c>
      <c r="E15" s="610" t="s">
        <v>442</v>
      </c>
      <c r="F15" s="442" t="s">
        <v>142</v>
      </c>
      <c r="G15" s="1123" t="s">
        <v>443</v>
      </c>
      <c r="H15" s="443" t="s">
        <v>143</v>
      </c>
      <c r="I15" s="347" t="s">
        <v>444</v>
      </c>
      <c r="J15" s="2"/>
    </row>
    <row r="16" spans="1:10" ht="18" customHeight="1" thickBot="1" x14ac:dyDescent="0.3">
      <c r="A16" s="1053">
        <v>12</v>
      </c>
      <c r="B16" s="373"/>
      <c r="C16" s="371"/>
      <c r="D16" s="372" t="s">
        <v>138</v>
      </c>
      <c r="E16" s="1512" t="s">
        <v>445</v>
      </c>
      <c r="F16" s="1628"/>
      <c r="G16" s="437"/>
      <c r="H16" s="158"/>
      <c r="I16" s="342"/>
      <c r="J16" s="2"/>
    </row>
    <row r="17" spans="1:10" ht="18" customHeight="1" thickTop="1" x14ac:dyDescent="0.25">
      <c r="A17" s="1053">
        <v>13</v>
      </c>
      <c r="B17" s="373"/>
      <c r="C17" s="371"/>
      <c r="D17" s="372" t="s">
        <v>87</v>
      </c>
      <c r="E17" s="611" t="s">
        <v>446</v>
      </c>
      <c r="F17" s="366" t="s">
        <v>446</v>
      </c>
      <c r="G17" s="390"/>
      <c r="H17" s="1516" t="s">
        <v>188</v>
      </c>
      <c r="I17" s="1629"/>
      <c r="J17" s="2"/>
    </row>
    <row r="18" spans="1:10" ht="18" customHeight="1" x14ac:dyDescent="0.25">
      <c r="A18" s="1053">
        <v>14</v>
      </c>
      <c r="B18" s="373"/>
      <c r="C18" s="371"/>
      <c r="D18" s="372" t="s">
        <v>144</v>
      </c>
      <c r="E18" s="612" t="s">
        <v>447</v>
      </c>
      <c r="F18" s="367"/>
      <c r="G18" s="426" t="s">
        <v>145</v>
      </c>
      <c r="H18" s="1630"/>
      <c r="I18" s="1631"/>
      <c r="J18" s="2"/>
    </row>
    <row r="19" spans="1:10" ht="18" customHeight="1" x14ac:dyDescent="0.25">
      <c r="A19" s="1053">
        <v>15</v>
      </c>
      <c r="B19" s="373"/>
      <c r="C19" s="375"/>
      <c r="D19" s="372" t="s">
        <v>24</v>
      </c>
      <c r="E19" s="613">
        <v>40920</v>
      </c>
      <c r="F19" s="368"/>
      <c r="G19" s="333"/>
      <c r="H19" s="1630"/>
      <c r="I19" s="1631"/>
      <c r="J19" s="2"/>
    </row>
    <row r="20" spans="1:10" ht="18" customHeight="1" thickBot="1" x14ac:dyDescent="0.3">
      <c r="A20" s="1057">
        <v>16</v>
      </c>
      <c r="B20" s="1047"/>
      <c r="C20" s="376"/>
      <c r="D20" s="377" t="s">
        <v>110</v>
      </c>
      <c r="E20" s="658">
        <v>2012</v>
      </c>
      <c r="F20" s="439">
        <v>2</v>
      </c>
      <c r="G20" s="334"/>
      <c r="H20" s="1632"/>
      <c r="I20" s="1633"/>
      <c r="J20" s="2"/>
    </row>
    <row r="21" spans="1:10" ht="18" customHeight="1" thickTop="1" x14ac:dyDescent="0.25">
      <c r="A21" s="1643" t="s">
        <v>292</v>
      </c>
      <c r="B21" s="1644"/>
      <c r="C21" s="1644"/>
      <c r="D21" s="1644"/>
      <c r="E21" s="1644"/>
      <c r="F21" s="1645"/>
      <c r="G21" s="383" t="s">
        <v>146</v>
      </c>
      <c r="H21" s="1496" t="s">
        <v>471</v>
      </c>
      <c r="I21" s="1498"/>
      <c r="J21" s="2"/>
    </row>
    <row r="22" spans="1:10" ht="18" customHeight="1" x14ac:dyDescent="0.25">
      <c r="A22" s="1646"/>
      <c r="B22" s="1647"/>
      <c r="C22" s="1647"/>
      <c r="D22" s="1647"/>
      <c r="E22" s="1647"/>
      <c r="F22" s="1648"/>
      <c r="G22" s="383" t="s">
        <v>147</v>
      </c>
      <c r="H22" s="1483" t="s">
        <v>239</v>
      </c>
      <c r="I22" s="1601"/>
      <c r="J22" s="2"/>
    </row>
    <row r="23" spans="1:10" ht="18" customHeight="1" x14ac:dyDescent="0.25">
      <c r="A23" s="1646"/>
      <c r="B23" s="1647"/>
      <c r="C23" s="1647"/>
      <c r="D23" s="1647"/>
      <c r="E23" s="1647"/>
      <c r="F23" s="1648"/>
      <c r="G23" s="383" t="s">
        <v>148</v>
      </c>
      <c r="H23" s="1485" t="s">
        <v>240</v>
      </c>
      <c r="I23" s="1600"/>
      <c r="J23" s="2"/>
    </row>
    <row r="24" spans="1:10" ht="18" customHeight="1" x14ac:dyDescent="0.25">
      <c r="A24" s="1646"/>
      <c r="B24" s="1647"/>
      <c r="C24" s="1647"/>
      <c r="D24" s="1647"/>
      <c r="E24" s="1647"/>
      <c r="F24" s="1648"/>
      <c r="G24" s="383" t="s">
        <v>87</v>
      </c>
      <c r="H24" s="1489" t="s">
        <v>283</v>
      </c>
      <c r="I24" s="1652"/>
      <c r="J24" s="2"/>
    </row>
    <row r="25" spans="1:10" ht="28.5" customHeight="1" thickBot="1" x14ac:dyDescent="0.3">
      <c r="A25" s="1649"/>
      <c r="B25" s="1650"/>
      <c r="C25" s="1650"/>
      <c r="D25" s="1650"/>
      <c r="E25" s="1650"/>
      <c r="F25" s="1651"/>
      <c r="G25" s="384" t="s">
        <v>232</v>
      </c>
      <c r="H25" s="1483" t="s">
        <v>472</v>
      </c>
      <c r="I25" s="1601"/>
      <c r="J25" s="2"/>
    </row>
    <row r="26" spans="1:10" ht="18" customHeight="1" thickTop="1" x14ac:dyDescent="0.25">
      <c r="A26" s="1067">
        <v>17</v>
      </c>
      <c r="B26" s="1058" t="s">
        <v>25</v>
      </c>
      <c r="C26" s="992"/>
      <c r="D26" s="993"/>
      <c r="E26" s="247" t="s">
        <v>245</v>
      </c>
      <c r="F26" s="83"/>
      <c r="G26" s="385" t="s">
        <v>149</v>
      </c>
      <c r="H26" s="1483" t="s">
        <v>473</v>
      </c>
      <c r="I26" s="1601"/>
      <c r="J26" s="2"/>
    </row>
    <row r="27" spans="1:10" ht="18" customHeight="1" x14ac:dyDescent="0.25">
      <c r="A27" s="1068">
        <v>18</v>
      </c>
      <c r="B27" s="1048"/>
      <c r="C27" s="391"/>
      <c r="D27" s="399" t="s">
        <v>134</v>
      </c>
      <c r="E27" s="398">
        <v>100</v>
      </c>
      <c r="F27" s="302" t="s">
        <v>224</v>
      </c>
      <c r="G27" s="385" t="s">
        <v>150</v>
      </c>
      <c r="H27" s="1483" t="s">
        <v>239</v>
      </c>
      <c r="I27" s="1601"/>
      <c r="J27" s="2"/>
    </row>
    <row r="28" spans="1:10" ht="18" customHeight="1" x14ac:dyDescent="0.25">
      <c r="A28" s="1069">
        <v>19</v>
      </c>
      <c r="B28" s="1049"/>
      <c r="C28" s="392"/>
      <c r="D28" s="371" t="s">
        <v>98</v>
      </c>
      <c r="E28" s="425">
        <v>41158</v>
      </c>
      <c r="F28" s="249"/>
      <c r="G28" s="386" t="s">
        <v>234</v>
      </c>
      <c r="H28" s="1485" t="s">
        <v>241</v>
      </c>
      <c r="I28" s="1600"/>
      <c r="J28" s="2"/>
    </row>
    <row r="29" spans="1:10" ht="18" customHeight="1" x14ac:dyDescent="0.25">
      <c r="A29" s="1069">
        <v>20</v>
      </c>
      <c r="B29" s="1049"/>
      <c r="C29" s="392"/>
      <c r="D29" s="371" t="s">
        <v>586</v>
      </c>
      <c r="E29" s="983">
        <v>3</v>
      </c>
      <c r="F29" s="249"/>
      <c r="G29" s="387" t="s">
        <v>140</v>
      </c>
      <c r="H29" s="1483" t="s">
        <v>475</v>
      </c>
      <c r="I29" s="1601"/>
      <c r="J29" s="2"/>
    </row>
    <row r="30" spans="1:10" ht="18" customHeight="1" x14ac:dyDescent="0.25">
      <c r="A30" s="1069">
        <v>21</v>
      </c>
      <c r="B30" s="1049"/>
      <c r="C30" s="392"/>
      <c r="D30" s="371" t="s">
        <v>92</v>
      </c>
      <c r="E30" s="1124" t="s">
        <v>448</v>
      </c>
      <c r="F30" s="249"/>
      <c r="G30" s="388" t="s">
        <v>151</v>
      </c>
      <c r="H30" s="1483" t="s">
        <v>476</v>
      </c>
      <c r="I30" s="1601"/>
      <c r="J30" s="2"/>
    </row>
    <row r="31" spans="1:10" ht="18" customHeight="1" thickBot="1" x14ac:dyDescent="0.3">
      <c r="A31" s="1069">
        <v>22</v>
      </c>
      <c r="B31" s="1049"/>
      <c r="C31" s="392"/>
      <c r="D31" s="371" t="s">
        <v>152</v>
      </c>
      <c r="E31" s="1124" t="s">
        <v>449</v>
      </c>
      <c r="F31" s="1126"/>
      <c r="G31" s="389" t="s">
        <v>153</v>
      </c>
      <c r="H31" s="1491" t="s">
        <v>477</v>
      </c>
      <c r="I31" s="1634"/>
      <c r="J31" s="2"/>
    </row>
    <row r="32" spans="1:10" ht="18" customHeight="1" thickTop="1" x14ac:dyDescent="0.25">
      <c r="A32" s="1069">
        <v>23</v>
      </c>
      <c r="B32" s="1049"/>
      <c r="C32" s="393"/>
      <c r="D32" s="372" t="s">
        <v>541</v>
      </c>
      <c r="E32" s="1553" t="s">
        <v>282</v>
      </c>
      <c r="F32" s="1635"/>
      <c r="G32" s="1142">
        <v>6</v>
      </c>
      <c r="H32" s="83"/>
      <c r="I32" s="85"/>
      <c r="J32" s="2"/>
    </row>
    <row r="33" spans="1:10" ht="18" customHeight="1" x14ac:dyDescent="0.25">
      <c r="A33" s="1070">
        <v>24</v>
      </c>
      <c r="B33" s="1050"/>
      <c r="C33" s="615"/>
      <c r="D33" s="616" t="s">
        <v>246</v>
      </c>
      <c r="E33" s="617">
        <v>1</v>
      </c>
      <c r="F33" s="1547" t="s">
        <v>286</v>
      </c>
      <c r="G33" s="1636"/>
      <c r="H33" s="1636"/>
      <c r="I33" s="1637"/>
      <c r="J33" s="2"/>
    </row>
    <row r="34" spans="1:10" ht="18" customHeight="1" x14ac:dyDescent="0.25">
      <c r="A34" s="1069">
        <v>25</v>
      </c>
      <c r="B34" s="1049"/>
      <c r="C34" s="1117"/>
      <c r="D34" s="375" t="s">
        <v>121</v>
      </c>
      <c r="E34" s="1118" t="s">
        <v>113</v>
      </c>
      <c r="F34" s="348"/>
      <c r="G34" s="348"/>
      <c r="H34" s="348"/>
      <c r="I34" s="1119"/>
      <c r="J34" s="2"/>
    </row>
    <row r="35" spans="1:10" ht="18" customHeight="1" thickBot="1" x14ac:dyDescent="0.3">
      <c r="A35" s="1115"/>
      <c r="B35" s="83"/>
      <c r="C35" s="10"/>
      <c r="D35" s="1130" t="s">
        <v>523</v>
      </c>
      <c r="E35" s="1120">
        <v>3000000</v>
      </c>
      <c r="F35" s="348"/>
      <c r="G35" s="348"/>
      <c r="H35" s="348"/>
      <c r="I35" s="1116">
        <v>512000</v>
      </c>
      <c r="J35" s="2"/>
    </row>
    <row r="36" spans="1:10" ht="60" customHeight="1" thickTop="1" thickBot="1" x14ac:dyDescent="0.3">
      <c r="A36" s="1059" t="s">
        <v>29</v>
      </c>
      <c r="B36" s="1638" t="s">
        <v>490</v>
      </c>
      <c r="C36" s="1560"/>
      <c r="D36" s="1560"/>
      <c r="E36" s="1639"/>
      <c r="F36" s="1128" t="s">
        <v>534</v>
      </c>
      <c r="G36" s="1555" t="s">
        <v>535</v>
      </c>
      <c r="H36" s="1557" t="s">
        <v>536</v>
      </c>
      <c r="I36" s="1551" t="s">
        <v>100</v>
      </c>
      <c r="J36" s="2"/>
    </row>
    <row r="37" spans="1:10" ht="18.75" customHeight="1" thickBot="1" x14ac:dyDescent="0.3">
      <c r="A37" s="1138"/>
      <c r="B37" s="1139"/>
      <c r="C37" s="1140"/>
      <c r="D37" s="1144" t="s">
        <v>124</v>
      </c>
      <c r="E37" s="90" t="s">
        <v>244</v>
      </c>
      <c r="F37" s="653">
        <v>2</v>
      </c>
      <c r="G37" s="1640"/>
      <c r="H37" s="1641"/>
      <c r="I37" s="1642"/>
      <c r="J37" s="2"/>
    </row>
    <row r="38" spans="1:10" ht="33" customHeight="1" thickTop="1" x14ac:dyDescent="0.25">
      <c r="A38" s="1064">
        <v>1</v>
      </c>
      <c r="B38" s="1606" t="s">
        <v>492</v>
      </c>
      <c r="C38" s="1579"/>
      <c r="D38" s="1579"/>
      <c r="E38" s="1607"/>
      <c r="F38" s="654">
        <v>1000000</v>
      </c>
      <c r="G38" s="654">
        <v>1000000</v>
      </c>
      <c r="H38" s="654">
        <v>1070000</v>
      </c>
      <c r="I38" s="520">
        <v>1000000</v>
      </c>
    </row>
    <row r="39" spans="1:10" ht="33" customHeight="1" x14ac:dyDescent="0.25">
      <c r="A39" s="1065">
        <v>2</v>
      </c>
      <c r="B39" s="1608" t="s">
        <v>493</v>
      </c>
      <c r="C39" s="1574"/>
      <c r="D39" s="1574"/>
      <c r="E39" s="1609"/>
      <c r="F39" s="655">
        <v>2000000</v>
      </c>
      <c r="G39" s="655">
        <v>2000000</v>
      </c>
      <c r="H39" s="655">
        <v>2000100</v>
      </c>
      <c r="I39" s="521">
        <v>2000000</v>
      </c>
    </row>
    <row r="40" spans="1:10" ht="33" customHeight="1" x14ac:dyDescent="0.25">
      <c r="A40" s="1065">
        <v>3</v>
      </c>
      <c r="B40" s="1608" t="s">
        <v>494</v>
      </c>
      <c r="C40" s="1574"/>
      <c r="D40" s="1574"/>
      <c r="E40" s="1609"/>
      <c r="F40" s="655">
        <v>3000000</v>
      </c>
      <c r="G40" s="655">
        <v>3000000</v>
      </c>
      <c r="H40" s="655">
        <v>3000600</v>
      </c>
      <c r="I40" s="521">
        <v>3000000</v>
      </c>
    </row>
    <row r="41" spans="1:10" ht="43.5" customHeight="1" x14ac:dyDescent="0.25">
      <c r="A41" s="1065">
        <v>4</v>
      </c>
      <c r="B41" s="1608" t="s">
        <v>495</v>
      </c>
      <c r="C41" s="1574"/>
      <c r="D41" s="1574"/>
      <c r="E41" s="1609"/>
      <c r="F41" s="655">
        <v>4000000</v>
      </c>
      <c r="G41" s="655">
        <v>4000000</v>
      </c>
      <c r="H41" s="655">
        <v>4005000</v>
      </c>
      <c r="I41" s="521">
        <v>4000000</v>
      </c>
    </row>
    <row r="42" spans="1:10" ht="33" customHeight="1" x14ac:dyDescent="0.25">
      <c r="A42" s="1065">
        <v>5</v>
      </c>
      <c r="B42" s="1608" t="s">
        <v>496</v>
      </c>
      <c r="C42" s="1574"/>
      <c r="D42" s="1574"/>
      <c r="E42" s="1609"/>
      <c r="F42" s="655">
        <v>5000000</v>
      </c>
      <c r="G42" s="655">
        <v>5000000</v>
      </c>
      <c r="H42" s="655">
        <v>5040000</v>
      </c>
      <c r="I42" s="521">
        <v>5000000</v>
      </c>
    </row>
    <row r="43" spans="1:10" ht="44.25" customHeight="1" x14ac:dyDescent="0.25">
      <c r="A43" s="1065">
        <v>6</v>
      </c>
      <c r="B43" s="1608" t="s">
        <v>497</v>
      </c>
      <c r="C43" s="1574"/>
      <c r="D43" s="1574"/>
      <c r="E43" s="1609"/>
      <c r="F43" s="655">
        <v>6000000</v>
      </c>
      <c r="G43" s="655">
        <v>6000000</v>
      </c>
      <c r="H43" s="655">
        <v>6000700</v>
      </c>
      <c r="I43" s="521">
        <v>6000000</v>
      </c>
    </row>
    <row r="44" spans="1:10" ht="48" customHeight="1" x14ac:dyDescent="0.25">
      <c r="A44" s="1065">
        <v>7</v>
      </c>
      <c r="B44" s="1608" t="s">
        <v>498</v>
      </c>
      <c r="C44" s="1574"/>
      <c r="D44" s="1574"/>
      <c r="E44" s="1609"/>
      <c r="F44" s="655">
        <v>7000000</v>
      </c>
      <c r="G44" s="655">
        <v>7000000</v>
      </c>
      <c r="H44" s="655">
        <v>7080000</v>
      </c>
      <c r="I44" s="521">
        <v>7000000</v>
      </c>
    </row>
    <row r="45" spans="1:10" ht="31.5" customHeight="1" thickBot="1" x14ac:dyDescent="0.3">
      <c r="A45" s="1066">
        <v>8</v>
      </c>
      <c r="B45" s="1602" t="s">
        <v>499</v>
      </c>
      <c r="C45" s="1597"/>
      <c r="D45" s="1597"/>
      <c r="E45" s="1603"/>
      <c r="F45" s="656">
        <v>8000000</v>
      </c>
      <c r="G45" s="656">
        <v>8000000</v>
      </c>
      <c r="H45" s="656">
        <v>8090000</v>
      </c>
      <c r="I45" s="522">
        <v>8000000</v>
      </c>
    </row>
    <row r="46" spans="1:10" ht="31.5" customHeight="1" thickBot="1" x14ac:dyDescent="0.3">
      <c r="A46" s="1590" t="s">
        <v>237</v>
      </c>
      <c r="B46" s="1591"/>
      <c r="C46" s="1591"/>
      <c r="D46" s="1591"/>
      <c r="E46" s="1617"/>
      <c r="F46" s="987">
        <v>36000000</v>
      </c>
      <c r="G46" s="987">
        <v>36000000</v>
      </c>
      <c r="H46" s="1143">
        <v>36216400</v>
      </c>
      <c r="I46" s="647">
        <v>36000000</v>
      </c>
    </row>
    <row r="47" spans="1:10" ht="8.25" customHeight="1" thickBot="1" x14ac:dyDescent="0.3">
      <c r="A47" s="1586" t="s">
        <v>246</v>
      </c>
      <c r="B47" s="1587"/>
      <c r="C47" s="1587"/>
      <c r="D47" s="1587"/>
      <c r="E47" s="1587"/>
      <c r="F47" s="1587"/>
      <c r="G47" s="510"/>
      <c r="H47" s="511" t="s">
        <v>246</v>
      </c>
      <c r="I47" s="512"/>
      <c r="J47" s="2"/>
    </row>
    <row r="48" spans="1:10" ht="30" customHeight="1" thickTop="1" thickBot="1" x14ac:dyDescent="0.3">
      <c r="A48" s="1060" t="s">
        <v>31</v>
      </c>
      <c r="B48" s="1604" t="s">
        <v>491</v>
      </c>
      <c r="C48" s="1594"/>
      <c r="D48" s="1594"/>
      <c r="E48" s="1594"/>
      <c r="F48" s="1594"/>
      <c r="G48" s="1605"/>
      <c r="H48" s="427" t="s">
        <v>537</v>
      </c>
      <c r="I48" s="428" t="s">
        <v>100</v>
      </c>
    </row>
    <row r="49" spans="1:10" ht="30" customHeight="1" thickTop="1" x14ac:dyDescent="0.25">
      <c r="A49" s="1061">
        <v>1</v>
      </c>
      <c r="B49" s="1606" t="s">
        <v>500</v>
      </c>
      <c r="C49" s="1579"/>
      <c r="D49" s="1579"/>
      <c r="E49" s="1579"/>
      <c r="F49" s="1579"/>
      <c r="G49" s="1607"/>
      <c r="H49" s="650">
        <v>15416000</v>
      </c>
      <c r="I49" s="523">
        <f>H49</f>
        <v>15416000</v>
      </c>
      <c r="J49" s="2"/>
    </row>
    <row r="50" spans="1:10" ht="30" customHeight="1" x14ac:dyDescent="0.25">
      <c r="A50" s="1127">
        <v>2</v>
      </c>
      <c r="B50" s="1618" t="s">
        <v>182</v>
      </c>
      <c r="C50" s="1619"/>
      <c r="D50" s="1619"/>
      <c r="E50" s="1619"/>
      <c r="F50" s="1619"/>
      <c r="G50" s="1570"/>
      <c r="H50" s="651">
        <v>9500400</v>
      </c>
      <c r="I50" s="521">
        <f>H50</f>
        <v>9500400</v>
      </c>
    </row>
    <row r="51" spans="1:10" ht="30" customHeight="1" x14ac:dyDescent="0.25">
      <c r="A51" s="1062">
        <v>3</v>
      </c>
      <c r="B51" s="1608" t="s">
        <v>501</v>
      </c>
      <c r="C51" s="1574"/>
      <c r="D51" s="1574"/>
      <c r="E51" s="1574"/>
      <c r="F51" s="1574"/>
      <c r="G51" s="1609"/>
      <c r="H51" s="651">
        <v>7600000</v>
      </c>
      <c r="I51" s="521">
        <f>H51</f>
        <v>7600000</v>
      </c>
    </row>
    <row r="52" spans="1:10" ht="33.75" customHeight="1" thickBot="1" x14ac:dyDescent="0.3">
      <c r="A52" s="1063">
        <v>4</v>
      </c>
      <c r="B52" s="1602" t="s">
        <v>502</v>
      </c>
      <c r="C52" s="1597"/>
      <c r="D52" s="1597"/>
      <c r="E52" s="1597"/>
      <c r="F52" s="1597"/>
      <c r="G52" s="1603"/>
      <c r="H52" s="650">
        <v>3700000</v>
      </c>
      <c r="I52" s="522">
        <f>H52</f>
        <v>3700000</v>
      </c>
    </row>
    <row r="53" spans="1:10" ht="15.75" customHeight="1" thickBot="1" x14ac:dyDescent="0.3">
      <c r="A53" s="1537" t="s">
        <v>238</v>
      </c>
      <c r="B53" s="1538"/>
      <c r="C53" s="1538"/>
      <c r="D53" s="1538"/>
      <c r="E53" s="1538"/>
      <c r="F53" s="1538"/>
      <c r="G53" s="1616"/>
      <c r="H53" s="648">
        <f>SUM(H49:H52)</f>
        <v>36216400</v>
      </c>
      <c r="I53" s="649">
        <f>H53</f>
        <v>36216400</v>
      </c>
    </row>
    <row r="54" spans="1:10" ht="15.6" thickTop="1" x14ac:dyDescent="0.25"/>
    <row r="56" spans="1:10" ht="19.2" x14ac:dyDescent="0.35">
      <c r="D56" s="269"/>
    </row>
    <row r="62" spans="1:10" ht="18.75" customHeight="1" x14ac:dyDescent="0.25"/>
    <row r="69" ht="25.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111" spans="1:9" x14ac:dyDescent="0.25">
      <c r="A111" s="1"/>
      <c r="B111" s="1"/>
      <c r="C111" s="1"/>
      <c r="D111" s="1"/>
      <c r="E111" s="1"/>
      <c r="F111" s="1"/>
      <c r="G111" s="1"/>
      <c r="H111" s="1"/>
      <c r="I111" s="1"/>
    </row>
    <row r="112" spans="1:9" x14ac:dyDescent="0.25">
      <c r="A112" s="1534"/>
      <c r="B112" s="1536"/>
      <c r="C112" s="1536"/>
      <c r="D112" s="1536"/>
      <c r="E112" s="1536"/>
      <c r="F112" s="1536"/>
      <c r="G112" s="1536"/>
      <c r="H112" s="1536"/>
      <c r="I112" s="1141"/>
    </row>
  </sheetData>
  <sheetProtection password="CD4C" sheet="1" objects="1" scenarios="1" formatCells="0" formatColumns="0" formatRows="0"/>
  <customSheetViews>
    <customSheetView guid="{87B825B6-BE84-401D-9D96-20C17A5B994F}" scale="70" topLeftCell="A38">
      <selection activeCell="F8" sqref="F8"/>
      <pageMargins left="0.55118110236220474" right="0.39370078740157483" top="0.78740157480314965" bottom="0.78740157480314965" header="0.51181102362204722" footer="0.51181102362204722"/>
      <printOptions horizontalCentered="1"/>
      <pageSetup paperSize="9" scale="55" orientation="portrait" horizontalDpi="300" verticalDpi="300" r:id="rId1"/>
      <headerFooter alignWithMargins="0">
        <oddFooter>&amp;L&amp;"Arial,Regular"&amp;8&amp;F: &amp;A&amp;C&amp;"Arial,Regular"&amp;11&amp;P&amp;R&amp;"Arial,Regular"&amp;8&amp;D</oddFooter>
      </headerFooter>
    </customSheetView>
    <customSheetView guid="{C3FD0C30-5FEE-44FC-8C8E-ACB1A98A43F5}" scale="70" showRuler="0" topLeftCell="A32">
      <selection activeCell="E37" sqref="E37"/>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2"/>
      <headerFooter alignWithMargins="0">
        <oddFooter>&amp;L&amp;"Arial,Regular"&amp;8&amp;F: &amp;A&amp;C&amp;"Arial,Regular"&amp;11&amp;P&amp;R&amp;"Arial,Regular"&amp;8&amp;D</oddFooter>
      </headerFooter>
    </customSheetView>
    <customSheetView guid="{F2EF8C40-5F38-4711-A114-3A47916B87AA}" scale="70" showPageBreaks="1" printArea="1">
      <selection activeCell="B7" sqref="B7"/>
      <pageMargins left="0.55118110236220474" right="0.39370078740157483" top="0.78740157480314965" bottom="0.78740157480314965" header="0.51181102362204722" footer="0.51181102362204722"/>
      <printOptions horizontalCentered="1"/>
      <pageSetup paperSize="9" scale="55" orientation="portrait" horizontalDpi="300" verticalDpi="300" r:id="rId3"/>
      <headerFooter alignWithMargins="0">
        <oddFooter>&amp;L&amp;"Arial,Regular"&amp;8&amp;F: &amp;A&amp;C&amp;"Arial,Regular"&amp;11&amp;P&amp;R&amp;"Arial,Regular"&amp;8&amp;D</oddFooter>
      </headerFooter>
    </customSheetView>
  </customSheetViews>
  <mergeCells count="46">
    <mergeCell ref="H17:I20"/>
    <mergeCell ref="H31:I31"/>
    <mergeCell ref="E32:F32"/>
    <mergeCell ref="F33:I33"/>
    <mergeCell ref="B36:E36"/>
    <mergeCell ref="G36:G37"/>
    <mergeCell ref="H36:H37"/>
    <mergeCell ref="I36:I37"/>
    <mergeCell ref="A21:F25"/>
    <mergeCell ref="H21:I21"/>
    <mergeCell ref="H22:I22"/>
    <mergeCell ref="H23:I23"/>
    <mergeCell ref="H24:I24"/>
    <mergeCell ref="H25:I25"/>
    <mergeCell ref="H26:I26"/>
    <mergeCell ref="H27:I27"/>
    <mergeCell ref="H9:I9"/>
    <mergeCell ref="E11:I11"/>
    <mergeCell ref="E12:I12"/>
    <mergeCell ref="E14:G14"/>
    <mergeCell ref="E16:F16"/>
    <mergeCell ref="A112:H112"/>
    <mergeCell ref="B52:G52"/>
    <mergeCell ref="A53:G53"/>
    <mergeCell ref="A47:F47"/>
    <mergeCell ref="A46:E46"/>
    <mergeCell ref="B49:G49"/>
    <mergeCell ref="B50:G50"/>
    <mergeCell ref="B51:G51"/>
    <mergeCell ref="A1:I1"/>
    <mergeCell ref="A2:E3"/>
    <mergeCell ref="F2:I2"/>
    <mergeCell ref="F3:I3"/>
    <mergeCell ref="H5:I5"/>
    <mergeCell ref="H28:I28"/>
    <mergeCell ref="H29:I29"/>
    <mergeCell ref="H30:I30"/>
    <mergeCell ref="B45:E45"/>
    <mergeCell ref="B48:G48"/>
    <mergeCell ref="B38:E38"/>
    <mergeCell ref="B39:E39"/>
    <mergeCell ref="B40:E40"/>
    <mergeCell ref="B41:E41"/>
    <mergeCell ref="B42:E42"/>
    <mergeCell ref="B43:E43"/>
    <mergeCell ref="B44:E44"/>
  </mergeCells>
  <phoneticPr fontId="47" type="noConversion"/>
  <dataValidations count="5">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 type="list" allowBlank="1" showInputMessage="1" showErrorMessage="1" sqref="D9">
      <formula1>"MULTI-DISCIPLINARY PROJECT, ENGINEERING PROJECT"</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4"/>
  <headerFooter alignWithMargins="0">
    <oddFooter>&amp;L&amp;"Arial,Regular"&amp;8&amp;F: &amp;A&amp;C&amp;"Arial,Regular"&amp;11&amp;P&amp;R&amp;"Arial,Regular"&amp;8&amp;D</oddFooter>
  </headerFooter>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0"/>
  </sheetPr>
  <dimension ref="A1:R153"/>
  <sheetViews>
    <sheetView topLeftCell="A55" zoomScale="70" zoomScaleNormal="70" zoomScaleSheetLayoutView="70" workbookViewId="0">
      <selection activeCell="I73" sqref="I73:J73"/>
    </sheetView>
  </sheetViews>
  <sheetFormatPr defaultRowHeight="15" x14ac:dyDescent="0.25"/>
  <cols>
    <col min="1" max="1" width="18.25" customWidth="1"/>
    <col min="2" max="2" width="17.25" customWidth="1"/>
    <col min="3" max="3" width="5.6640625" customWidth="1"/>
    <col min="4" max="4" width="5" customWidth="1"/>
    <col min="5" max="5" width="4.33203125" customWidth="1"/>
    <col min="6" max="6" width="2.4140625" customWidth="1"/>
    <col min="7" max="7" width="4.08203125" customWidth="1"/>
    <col min="8" max="8" width="3.6640625" customWidth="1"/>
    <col min="9" max="10" width="4.33203125" customWidth="1"/>
    <col min="11" max="11" width="12.25" customWidth="1"/>
    <col min="12" max="12" width="4.25" customWidth="1"/>
    <col min="13" max="13" width="13.9140625" customWidth="1"/>
    <col min="14" max="14" width="6.08203125" customWidth="1"/>
    <col min="15" max="15" width="15.33203125" customWidth="1"/>
    <col min="16" max="16" width="10" customWidth="1"/>
    <col min="17" max="17" width="18.75" customWidth="1"/>
    <col min="18" max="18" width="2.6640625" customWidth="1"/>
  </cols>
  <sheetData>
    <row r="1" spans="1:18" ht="26.25" customHeight="1" thickTop="1" x14ac:dyDescent="0.25">
      <c r="A1" s="331"/>
      <c r="B1" s="1695"/>
      <c r="C1" s="1696"/>
      <c r="D1" s="332"/>
      <c r="E1" s="332"/>
      <c r="F1" s="332"/>
      <c r="G1" s="332"/>
      <c r="H1" s="396"/>
      <c r="I1" s="396"/>
      <c r="J1" s="396"/>
      <c r="K1" s="405" t="s">
        <v>123</v>
      </c>
      <c r="L1" s="396"/>
      <c r="M1" s="396"/>
      <c r="N1" s="279"/>
      <c r="O1" s="279"/>
      <c r="P1" s="280"/>
      <c r="Q1" s="281"/>
    </row>
    <row r="2" spans="1:18" ht="30" customHeight="1" x14ac:dyDescent="0.25">
      <c r="A2" s="312" t="s">
        <v>199</v>
      </c>
      <c r="B2" s="1697"/>
      <c r="C2" s="1697"/>
      <c r="D2" s="284"/>
      <c r="E2" s="284"/>
      <c r="F2" s="284"/>
      <c r="G2" s="1698" t="s">
        <v>200</v>
      </c>
      <c r="H2" s="1698"/>
      <c r="I2" s="1698"/>
      <c r="J2" s="1698"/>
      <c r="K2" s="1698"/>
      <c r="L2" s="303" t="str">
        <f>'Input Data'!F3</f>
        <v>MULTI-DISCIPLINARY PROJECT: 2012 NDPW FEES</v>
      </c>
      <c r="M2" s="283"/>
      <c r="N2" s="283"/>
      <c r="O2" s="284"/>
      <c r="P2" s="284"/>
      <c r="Q2" s="420" t="str">
        <f>'Input Data'!I4</f>
        <v>Version: 1.2  2018-06</v>
      </c>
    </row>
    <row r="3" spans="1:18" ht="17.25" customHeight="1" x14ac:dyDescent="0.25">
      <c r="A3" s="336"/>
      <c r="B3" s="329"/>
      <c r="C3" s="329"/>
      <c r="D3" s="284"/>
      <c r="E3" s="284"/>
      <c r="F3" s="284"/>
      <c r="G3" s="248"/>
      <c r="H3" s="248"/>
      <c r="I3" s="248"/>
      <c r="J3" s="248"/>
      <c r="K3" s="248"/>
      <c r="L3" s="303"/>
      <c r="M3" s="283"/>
      <c r="N3" s="283"/>
      <c r="O3" s="284"/>
      <c r="P3" s="284"/>
      <c r="Q3" s="285"/>
    </row>
    <row r="4" spans="1:18" ht="17.25" customHeight="1" x14ac:dyDescent="0.25">
      <c r="A4" s="336"/>
      <c r="B4" s="329"/>
      <c r="C4" s="329"/>
      <c r="D4" s="284"/>
      <c r="E4" s="284"/>
      <c r="F4" s="284"/>
      <c r="G4" s="248"/>
      <c r="H4" s="248"/>
      <c r="I4" s="248"/>
      <c r="J4" s="248"/>
      <c r="K4" s="284"/>
      <c r="L4" s="253" t="s">
        <v>17</v>
      </c>
      <c r="M4" s="410">
        <f>'Input Data'!E30</f>
        <v>0</v>
      </c>
      <c r="N4" s="14"/>
      <c r="O4" s="253" t="s">
        <v>98</v>
      </c>
      <c r="P4" s="1754">
        <f>'Input Data'!E29</f>
        <v>0</v>
      </c>
      <c r="Q4" s="1719"/>
      <c r="R4" s="413"/>
    </row>
    <row r="5" spans="1:18" ht="17.25" customHeight="1" thickBot="1" x14ac:dyDescent="0.3">
      <c r="A5" s="408" t="s">
        <v>243</v>
      </c>
      <c r="B5" s="414">
        <f>'Input Data'!E6</f>
        <v>0</v>
      </c>
      <c r="C5" s="409" t="s">
        <v>198</v>
      </c>
      <c r="D5" s="44"/>
      <c r="E5" s="44"/>
      <c r="F5" s="44"/>
      <c r="G5" s="315"/>
      <c r="H5" s="1730">
        <f>'Input Data'!E7</f>
        <v>0</v>
      </c>
      <c r="I5" s="1731"/>
      <c r="J5" s="1731"/>
      <c r="K5" s="44"/>
      <c r="L5" s="315"/>
      <c r="M5" s="315"/>
      <c r="N5" s="315"/>
      <c r="O5" s="315"/>
      <c r="P5" s="418" t="s">
        <v>156</v>
      </c>
      <c r="Q5" s="419">
        <f>'Input Data'!E8</f>
        <v>0</v>
      </c>
    </row>
    <row r="6" spans="1:18" ht="21.75" customHeight="1" thickTop="1" thickBot="1" x14ac:dyDescent="0.3">
      <c r="A6" s="407" t="s">
        <v>18</v>
      </c>
      <c r="B6" s="1699">
        <f>'Input Data'!E12</f>
        <v>0</v>
      </c>
      <c r="C6" s="1700"/>
      <c r="D6" s="1700"/>
      <c r="E6" s="1700"/>
      <c r="F6" s="1700"/>
      <c r="G6" s="1700"/>
      <c r="H6" s="1700"/>
      <c r="I6" s="1700"/>
      <c r="J6" s="1700"/>
      <c r="K6" s="1700"/>
      <c r="L6" s="1700"/>
      <c r="M6" s="1700"/>
      <c r="N6" s="1700"/>
      <c r="O6" s="1700"/>
      <c r="P6" s="1700"/>
      <c r="Q6" s="1701"/>
    </row>
    <row r="7" spans="1:18" ht="18" customHeight="1" thickTop="1" x14ac:dyDescent="0.25">
      <c r="A7" s="412" t="s">
        <v>145</v>
      </c>
      <c r="B7" s="411" t="str">
        <f>'Input Data'!H18</f>
        <v>NATIONAL DEPARTMENT OF PUBLIC WORKS</v>
      </c>
      <c r="C7" s="284"/>
      <c r="D7" s="14"/>
      <c r="E7" s="14"/>
      <c r="F7" s="14"/>
      <c r="G7" s="14"/>
      <c r="H7" s="14"/>
      <c r="I7" s="14"/>
      <c r="J7" s="14"/>
      <c r="K7" s="284"/>
      <c r="L7" s="253" t="s">
        <v>154</v>
      </c>
      <c r="M7" s="322">
        <f>'Input Data'!E5</f>
        <v>0</v>
      </c>
      <c r="N7" s="45" t="s">
        <v>155</v>
      </c>
      <c r="O7" s="311"/>
      <c r="P7" s="1718" t="str">
        <f>'Input Data'!H25</f>
        <v>NOT REGISTERED</v>
      </c>
      <c r="Q7" s="1719"/>
    </row>
    <row r="8" spans="1:18" ht="18" customHeight="1" x14ac:dyDescent="0.25">
      <c r="A8" s="301" t="s">
        <v>223</v>
      </c>
      <c r="B8" s="1707">
        <f>'Input Data'!H22</f>
        <v>0</v>
      </c>
      <c r="C8" s="1708"/>
      <c r="D8" s="1708"/>
      <c r="E8" s="1708"/>
      <c r="F8" s="1708"/>
      <c r="G8" s="1708"/>
      <c r="H8" s="1708"/>
      <c r="I8" s="1708"/>
      <c r="J8" s="1708"/>
      <c r="K8" s="1752" t="s">
        <v>147</v>
      </c>
      <c r="L8" s="1753"/>
      <c r="M8" s="1707">
        <f>'Input Data'!H23</f>
        <v>0</v>
      </c>
      <c r="N8" s="1708"/>
      <c r="O8" s="1708"/>
      <c r="P8" s="253" t="s">
        <v>235</v>
      </c>
      <c r="Q8" s="324">
        <f>'Input Data'!H24</f>
        <v>0</v>
      </c>
    </row>
    <row r="9" spans="1:18" ht="18" customHeight="1" x14ac:dyDescent="0.25">
      <c r="A9" s="301" t="s">
        <v>236</v>
      </c>
      <c r="B9" s="1707">
        <f>'Input Data'!H27</f>
        <v>0</v>
      </c>
      <c r="C9" s="1708"/>
      <c r="D9" s="1708"/>
      <c r="E9" s="1708"/>
      <c r="F9" s="1708"/>
      <c r="G9" s="1708"/>
      <c r="H9" s="1708"/>
      <c r="I9" s="1708"/>
      <c r="J9" s="1708"/>
      <c r="K9" s="1752" t="s">
        <v>157</v>
      </c>
      <c r="L9" s="1753"/>
      <c r="M9" s="1707">
        <f>'Input Data'!H28</f>
        <v>0</v>
      </c>
      <c r="N9" s="1735"/>
      <c r="O9" s="1735"/>
      <c r="P9" s="252" t="s">
        <v>235</v>
      </c>
      <c r="Q9" s="325">
        <f>'Input Data'!H29</f>
        <v>0</v>
      </c>
    </row>
    <row r="10" spans="1:18" ht="18" customHeight="1" x14ac:dyDescent="0.25">
      <c r="A10" s="301" t="s">
        <v>158</v>
      </c>
      <c r="B10" s="1707">
        <f>'Input Data'!H26</f>
        <v>0</v>
      </c>
      <c r="C10" s="1708"/>
      <c r="D10" s="1708"/>
      <c r="E10" s="1708"/>
      <c r="F10" s="1708"/>
      <c r="G10" s="1708"/>
      <c r="H10" s="1708"/>
      <c r="I10" s="1708"/>
      <c r="J10" s="1708"/>
      <c r="K10" s="14"/>
      <c r="L10" s="45" t="s">
        <v>159</v>
      </c>
      <c r="M10" s="322">
        <f>'Input Data'!H30</f>
        <v>0</v>
      </c>
      <c r="N10" s="344" t="s">
        <v>160</v>
      </c>
      <c r="O10" s="323">
        <f>'Input Data'!H8</f>
        <v>0</v>
      </c>
      <c r="P10" s="253" t="s">
        <v>160</v>
      </c>
      <c r="Q10" s="326">
        <f>'Input Data'!H32</f>
        <v>0</v>
      </c>
    </row>
    <row r="11" spans="1:18" ht="18" customHeight="1" thickBot="1" x14ac:dyDescent="0.3">
      <c r="A11" s="395" t="s">
        <v>161</v>
      </c>
      <c r="B11" s="1720">
        <f>'Input Data'!H5</f>
        <v>0</v>
      </c>
      <c r="C11" s="1721"/>
      <c r="D11" s="1721"/>
      <c r="E11" s="1721"/>
      <c r="F11" s="1721"/>
      <c r="G11" s="1721"/>
      <c r="H11" s="1721"/>
      <c r="I11" s="1722"/>
      <c r="J11" s="415" t="s">
        <v>111</v>
      </c>
      <c r="K11" s="416">
        <f>'Input Data'!H6</f>
        <v>0</v>
      </c>
      <c r="L11" s="409" t="s">
        <v>122</v>
      </c>
      <c r="M11" s="416">
        <f>'Input Data'!H7</f>
        <v>0</v>
      </c>
      <c r="N11" s="343" t="s">
        <v>162</v>
      </c>
      <c r="O11" s="1723">
        <f>'Input Data'!H10</f>
        <v>0</v>
      </c>
      <c r="P11" s="1724"/>
      <c r="Q11" s="1725"/>
    </row>
    <row r="12" spans="1:18" ht="21.75" customHeight="1" thickTop="1" thickBot="1" x14ac:dyDescent="0.3">
      <c r="A12" s="349" t="s">
        <v>201</v>
      </c>
      <c r="B12" s="417"/>
      <c r="C12" s="417"/>
      <c r="D12" s="417"/>
      <c r="E12" s="417"/>
      <c r="F12" s="417"/>
      <c r="G12" s="417"/>
      <c r="H12" s="417"/>
      <c r="I12" s="417"/>
      <c r="J12" s="417"/>
      <c r="K12" s="417"/>
      <c r="L12" s="417"/>
      <c r="M12" s="417"/>
      <c r="N12" s="417"/>
      <c r="O12" s="332"/>
      <c r="P12" s="332"/>
      <c r="Q12" s="351"/>
    </row>
    <row r="13" spans="1:18" ht="18" customHeight="1" x14ac:dyDescent="0.25">
      <c r="A13" s="301" t="s">
        <v>242</v>
      </c>
      <c r="B13" s="1742">
        <f>'Input Data'!E13</f>
        <v>0</v>
      </c>
      <c r="C13" s="1743"/>
      <c r="D13" s="1743"/>
      <c r="E13" s="1743"/>
      <c r="F13" s="1743"/>
      <c r="G13" s="1743"/>
      <c r="H13" s="1743"/>
      <c r="I13" s="1743"/>
      <c r="J13" s="1743"/>
      <c r="K13" s="1743"/>
      <c r="L13" s="1743"/>
      <c r="M13" s="1743"/>
      <c r="N13" s="1743"/>
      <c r="O13" s="253" t="s">
        <v>152</v>
      </c>
      <c r="P13" s="1740">
        <f>'Input Data'!E32</f>
        <v>0</v>
      </c>
      <c r="Q13" s="1741"/>
      <c r="R13" s="153"/>
    </row>
    <row r="14" spans="1:18" ht="18" customHeight="1" x14ac:dyDescent="0.25">
      <c r="A14" s="301" t="s">
        <v>141</v>
      </c>
      <c r="B14" s="1744">
        <f>'Input Data'!E14</f>
        <v>0</v>
      </c>
      <c r="C14" s="1745"/>
      <c r="D14" s="1745"/>
      <c r="E14" s="1745"/>
      <c r="F14" s="1745"/>
      <c r="G14" s="1745"/>
      <c r="H14" s="1745"/>
      <c r="I14" s="1745"/>
      <c r="J14" s="1745"/>
      <c r="K14" s="1745"/>
      <c r="L14" s="1745"/>
      <c r="M14" s="1745"/>
      <c r="N14" s="1745"/>
      <c r="O14" s="1745"/>
      <c r="P14" s="253" t="s">
        <v>235</v>
      </c>
      <c r="Q14" s="423">
        <f>'Input Data'!I14</f>
        <v>0</v>
      </c>
    </row>
    <row r="15" spans="1:18" ht="18" customHeight="1" x14ac:dyDescent="0.25">
      <c r="A15" s="301" t="s">
        <v>236</v>
      </c>
      <c r="B15" s="1718">
        <f>'Input Data'!E15</f>
        <v>0</v>
      </c>
      <c r="C15" s="1746"/>
      <c r="D15" s="1746"/>
      <c r="E15" s="1746"/>
      <c r="F15" s="1746"/>
      <c r="G15" s="1746"/>
      <c r="H15" s="1746"/>
      <c r="I15" s="1746"/>
      <c r="J15" s="1746"/>
      <c r="K15" s="1746"/>
      <c r="L15" s="1746"/>
      <c r="M15" s="1746"/>
      <c r="N15" s="1746"/>
      <c r="O15" s="1746"/>
      <c r="P15" s="252" t="s">
        <v>235</v>
      </c>
      <c r="Q15" s="324">
        <f>'Input Data'!I15</f>
        <v>0</v>
      </c>
    </row>
    <row r="16" spans="1:18" ht="18" customHeight="1" x14ac:dyDescent="0.25">
      <c r="A16" s="1709" t="s">
        <v>87</v>
      </c>
      <c r="B16" s="1710"/>
      <c r="C16" s="1707">
        <f>IF('Input Data'!E18="None","NOT REGISTERED FOR VAT",'Input Data'!E18)</f>
        <v>0</v>
      </c>
      <c r="D16" s="1748"/>
      <c r="E16" s="1748"/>
      <c r="F16" s="1748"/>
      <c r="G16" s="1748"/>
      <c r="H16" s="1748"/>
      <c r="I16" s="1748"/>
      <c r="J16" s="14"/>
      <c r="K16" s="14"/>
      <c r="L16" s="284"/>
      <c r="M16" s="14"/>
      <c r="N16" s="14"/>
      <c r="O16" s="14"/>
      <c r="P16" s="284"/>
      <c r="Q16" s="430"/>
    </row>
    <row r="17" spans="1:17" ht="18" customHeight="1" x14ac:dyDescent="0.25">
      <c r="A17" s="1747" t="s">
        <v>144</v>
      </c>
      <c r="B17" s="1710"/>
      <c r="C17" s="1718">
        <f>'Input Data'!E19</f>
        <v>0</v>
      </c>
      <c r="D17" s="1718"/>
      <c r="E17" s="1718"/>
      <c r="F17" s="1718"/>
      <c r="G17" s="1718"/>
      <c r="H17" s="1738"/>
      <c r="I17" s="1738"/>
      <c r="J17" s="14"/>
      <c r="M17" s="645"/>
      <c r="N17" s="253" t="s">
        <v>159</v>
      </c>
      <c r="O17" s="644">
        <f>'Input Data'!E16</f>
        <v>0</v>
      </c>
      <c r="P17" s="519"/>
      <c r="Q17" s="643"/>
    </row>
    <row r="18" spans="1:17" ht="18" customHeight="1" x14ac:dyDescent="0.25">
      <c r="A18" s="43" t="s">
        <v>24</v>
      </c>
      <c r="B18" s="406">
        <f>'Input Data'!E20</f>
        <v>0</v>
      </c>
      <c r="C18" s="313"/>
      <c r="D18" s="313"/>
      <c r="E18" s="313"/>
      <c r="F18" s="286"/>
      <c r="G18" s="286"/>
      <c r="H18" s="14"/>
      <c r="I18" s="14"/>
      <c r="J18" s="14"/>
      <c r="M18" s="645"/>
      <c r="N18" s="253" t="s">
        <v>163</v>
      </c>
      <c r="O18" s="644">
        <f>'Input Data'!G16</f>
        <v>0</v>
      </c>
      <c r="P18" s="519"/>
      <c r="Q18" s="643"/>
    </row>
    <row r="19" spans="1:17" ht="18" customHeight="1" x14ac:dyDescent="0.25">
      <c r="A19" s="251" t="s">
        <v>202</v>
      </c>
      <c r="B19" s="1718">
        <f>'Input Data'!E31</f>
        <v>0</v>
      </c>
      <c r="C19" s="1718"/>
      <c r="D19" s="1718"/>
      <c r="E19" s="1718"/>
      <c r="F19" s="1718"/>
      <c r="G19" s="1718"/>
      <c r="H19" s="1739"/>
      <c r="I19" s="1739"/>
      <c r="J19" s="14"/>
      <c r="M19" s="645"/>
      <c r="N19" s="253" t="s">
        <v>160</v>
      </c>
      <c r="O19" s="644">
        <f>'Input Data'!I16</f>
        <v>0</v>
      </c>
      <c r="P19" s="519"/>
      <c r="Q19" s="643"/>
    </row>
    <row r="20" spans="1:17" ht="18" customHeight="1" thickBot="1" x14ac:dyDescent="0.3">
      <c r="A20" s="1657" t="s">
        <v>25</v>
      </c>
      <c r="B20" s="1658"/>
      <c r="C20" s="1659" t="str">
        <f>'Input Data'!E27</f>
        <v>USE TIME BASED FEES</v>
      </c>
      <c r="D20" s="1660"/>
      <c r="E20" s="1660"/>
      <c r="F20" s="1660"/>
      <c r="G20" s="1660"/>
      <c r="H20" s="1661"/>
      <c r="I20" s="1662"/>
      <c r="J20" s="44"/>
      <c r="K20" s="255"/>
      <c r="L20" s="1726"/>
      <c r="M20" s="1700"/>
      <c r="N20" s="343" t="s">
        <v>162</v>
      </c>
      <c r="O20" s="1727">
        <f>'Input Data'!E17</f>
        <v>0</v>
      </c>
      <c r="P20" s="1728"/>
      <c r="Q20" s="1729"/>
    </row>
    <row r="21" spans="1:17" ht="15" customHeight="1" thickTop="1" x14ac:dyDescent="0.25">
      <c r="A21" s="254" t="str">
        <f>IF('Input Data'!$G$33=5,"STAGE:","STAGE COMPLETED:")</f>
        <v>STAGE COMPLETED:</v>
      </c>
      <c r="B21" s="14"/>
      <c r="C21" s="1732" t="str">
        <f>'Input Data'!E33</f>
        <v>INCEPTION</v>
      </c>
      <c r="D21" s="1733"/>
      <c r="E21" s="1733"/>
      <c r="F21" s="1733"/>
      <c r="G21" s="1734"/>
      <c r="H21" s="1734"/>
      <c r="I21" s="1734"/>
      <c r="J21" s="1734"/>
      <c r="K21" s="1734"/>
      <c r="L21" s="1736" t="str">
        <f>IF('Input Data'!$F$39=1,"ESTIMATED TOTAL VALUE OF ENGINEERING WORK","TOTAL VALUE OF ENGINEERING WORK")</f>
        <v>ESTIMATED TOTAL VALUE OF ENGINEERING WORK</v>
      </c>
      <c r="M21" s="1715"/>
      <c r="N21" s="1715"/>
      <c r="O21" s="1683"/>
      <c r="P21" s="1737"/>
      <c r="Q21" s="561">
        <f>IF('Input Data'!$F$39=1,80%*'Input Data'!$I$48,'Input Data'!$I$48)</f>
        <v>0</v>
      </c>
    </row>
    <row r="22" spans="1:17" ht="15" customHeight="1" thickBot="1" x14ac:dyDescent="0.3">
      <c r="A22" s="314"/>
      <c r="B22" s="315"/>
      <c r="C22" s="315"/>
      <c r="D22" s="315"/>
      <c r="E22" s="315"/>
      <c r="F22" s="315"/>
      <c r="G22" s="315"/>
      <c r="H22" s="315"/>
      <c r="I22" s="315"/>
      <c r="J22" s="44"/>
      <c r="K22" s="261"/>
      <c r="L22" s="1716"/>
      <c r="M22" s="1717"/>
      <c r="N22" s="1717"/>
      <c r="O22" s="1717"/>
      <c r="P22" s="1717"/>
      <c r="Q22" s="562"/>
    </row>
    <row r="23" spans="1:17" ht="8.25" customHeight="1" thickTop="1" x14ac:dyDescent="0.25">
      <c r="A23" s="350"/>
      <c r="B23" s="284"/>
      <c r="C23" s="284"/>
      <c r="D23" s="284"/>
      <c r="E23" s="284"/>
      <c r="F23" s="284"/>
      <c r="G23" s="284"/>
      <c r="H23" s="284"/>
      <c r="I23" s="284"/>
      <c r="J23" s="284"/>
      <c r="K23" s="284"/>
      <c r="L23" s="284"/>
      <c r="M23" s="284"/>
      <c r="N23" s="284"/>
      <c r="O23" s="284"/>
      <c r="P23" s="284"/>
      <c r="Q23" s="351"/>
    </row>
    <row r="24" spans="1:17" ht="21" customHeight="1" x14ac:dyDescent="0.25">
      <c r="A24" s="7" t="s">
        <v>194</v>
      </c>
      <c r="B24" s="12"/>
      <c r="C24" s="15"/>
      <c r="D24" s="53"/>
      <c r="E24" s="53"/>
      <c r="F24" s="53"/>
      <c r="G24" s="53"/>
      <c r="H24" s="53"/>
      <c r="I24" s="15"/>
      <c r="J24" s="15"/>
      <c r="K24" s="54"/>
      <c r="L24" s="17"/>
      <c r="M24" s="55"/>
      <c r="N24" s="48"/>
      <c r="O24" s="17"/>
      <c r="P24" s="17"/>
      <c r="Q24" s="51"/>
    </row>
    <row r="25" spans="1:17" ht="14.1" customHeight="1" x14ac:dyDescent="0.25">
      <c r="A25" s="319"/>
      <c r="B25" s="14"/>
      <c r="C25" s="14"/>
      <c r="D25" s="14"/>
      <c r="E25" s="14"/>
      <c r="F25" s="14"/>
      <c r="G25" s="14"/>
      <c r="H25" s="14"/>
      <c r="I25" s="14"/>
      <c r="J25" s="14"/>
      <c r="K25" s="14"/>
      <c r="L25" s="14"/>
      <c r="M25" s="14"/>
      <c r="N25" s="14"/>
      <c r="O25" s="14"/>
      <c r="P25" s="14"/>
      <c r="Q25" s="337"/>
    </row>
    <row r="26" spans="1:17" ht="14.1" customHeight="1" x14ac:dyDescent="0.25">
      <c r="A26" s="290" t="s">
        <v>120</v>
      </c>
      <c r="B26" s="14"/>
      <c r="C26" s="14"/>
      <c r="D26" s="14"/>
      <c r="E26" s="14"/>
      <c r="F26" s="14"/>
      <c r="G26" s="14"/>
      <c r="H26" s="14"/>
      <c r="I26" s="14"/>
      <c r="J26" s="14"/>
      <c r="K26" s="14"/>
      <c r="L26" s="14"/>
      <c r="M26" s="14"/>
      <c r="N26" s="14"/>
      <c r="O26" s="14"/>
      <c r="P26" s="14"/>
      <c r="Q26" s="524">
        <f>Q114</f>
        <v>0</v>
      </c>
    </row>
    <row r="27" spans="1:17" ht="11.25" customHeight="1" x14ac:dyDescent="0.25">
      <c r="A27" s="291"/>
      <c r="B27" s="292"/>
      <c r="C27" s="14"/>
      <c r="D27" s="14"/>
      <c r="E27" s="14"/>
      <c r="F27" s="14"/>
      <c r="G27" s="14"/>
      <c r="H27" s="14"/>
      <c r="I27" s="14"/>
      <c r="J27" s="14"/>
      <c r="K27" s="14"/>
      <c r="L27" s="14"/>
      <c r="M27" s="14"/>
      <c r="N27" s="14"/>
      <c r="O27" s="14"/>
      <c r="P27" s="14"/>
      <c r="Q27" s="524"/>
    </row>
    <row r="28" spans="1:17" ht="14.1" customHeight="1" x14ac:dyDescent="0.25">
      <c r="A28" s="293" t="s">
        <v>119</v>
      </c>
      <c r="B28" s="14"/>
      <c r="C28" s="14"/>
      <c r="D28" s="14"/>
      <c r="E28" s="318"/>
      <c r="F28" s="14"/>
      <c r="G28" s="14"/>
      <c r="H28" s="14"/>
      <c r="I28" s="14"/>
      <c r="J28" s="14"/>
      <c r="K28" s="14"/>
      <c r="L28" s="14"/>
      <c r="M28" s="14"/>
      <c r="N28" s="14"/>
      <c r="O28" s="14"/>
      <c r="P28" s="14"/>
      <c r="Q28" s="524">
        <f>Q117</f>
        <v>0</v>
      </c>
    </row>
    <row r="29" spans="1:17" ht="10.5" customHeight="1" x14ac:dyDescent="0.25">
      <c r="A29" s="9"/>
      <c r="B29" s="10"/>
      <c r="C29" s="10"/>
      <c r="D29" s="10"/>
      <c r="E29" s="14"/>
      <c r="F29" s="14"/>
      <c r="G29" s="14"/>
      <c r="H29" s="14"/>
      <c r="I29" s="14"/>
      <c r="J29" s="14"/>
      <c r="K29" s="14"/>
      <c r="L29" s="14"/>
      <c r="M29" s="14"/>
      <c r="N29" s="14"/>
      <c r="O29" s="14"/>
      <c r="P29" s="14"/>
      <c r="Q29" s="524"/>
    </row>
    <row r="30" spans="1:17" ht="14.1" customHeight="1" x14ac:dyDescent="0.25">
      <c r="A30" s="246" t="s">
        <v>101</v>
      </c>
      <c r="B30" s="14"/>
      <c r="C30" s="14"/>
      <c r="D30" s="14"/>
      <c r="E30" s="14"/>
      <c r="F30" s="14"/>
      <c r="G30" s="14"/>
      <c r="H30" s="14"/>
      <c r="I30" s="14"/>
      <c r="J30" s="14"/>
      <c r="K30" s="14"/>
      <c r="L30" s="14"/>
      <c r="M30" s="14"/>
      <c r="N30" s="14"/>
      <c r="O30" s="14"/>
      <c r="P30" s="14"/>
      <c r="Q30" s="524">
        <f>Q120</f>
        <v>0</v>
      </c>
    </row>
    <row r="31" spans="1:17" ht="10.5" customHeight="1" x14ac:dyDescent="0.25">
      <c r="A31" s="294"/>
      <c r="B31" s="292"/>
      <c r="C31" s="14"/>
      <c r="D31" s="14"/>
      <c r="E31" s="14"/>
      <c r="F31" s="14"/>
      <c r="G31" s="14"/>
      <c r="H31" s="14"/>
      <c r="I31" s="14"/>
      <c r="J31" s="14"/>
      <c r="K31" s="14"/>
      <c r="L31" s="14"/>
      <c r="M31" s="14"/>
      <c r="N31" s="14"/>
      <c r="O31" s="14"/>
      <c r="P31" s="14"/>
      <c r="Q31" s="524"/>
    </row>
    <row r="32" spans="1:17" ht="14.1" customHeight="1" x14ac:dyDescent="0.25">
      <c r="A32" s="293" t="s">
        <v>114</v>
      </c>
      <c r="B32" s="14"/>
      <c r="C32" s="14"/>
      <c r="D32" s="14"/>
      <c r="E32" s="318"/>
      <c r="F32" s="14"/>
      <c r="G32" s="14"/>
      <c r="H32" s="14"/>
      <c r="I32" s="14"/>
      <c r="J32" s="14"/>
      <c r="K32" s="14"/>
      <c r="L32" s="14"/>
      <c r="M32" s="14"/>
      <c r="N32" s="14"/>
      <c r="O32" s="14"/>
      <c r="P32" s="14"/>
      <c r="Q32" s="524">
        <f>Q123</f>
        <v>0</v>
      </c>
    </row>
    <row r="33" spans="1:17" ht="10.5" customHeight="1" x14ac:dyDescent="0.25">
      <c r="A33" s="319"/>
      <c r="B33" s="14"/>
      <c r="C33" s="14"/>
      <c r="D33" s="14"/>
      <c r="E33" s="14"/>
      <c r="F33" s="14"/>
      <c r="G33" s="14"/>
      <c r="H33" s="14"/>
      <c r="I33" s="14"/>
      <c r="J33" s="14"/>
      <c r="K33" s="14"/>
      <c r="L33" s="14"/>
      <c r="M33" s="14"/>
      <c r="N33" s="14"/>
      <c r="O33" s="14"/>
      <c r="P33" s="14"/>
      <c r="Q33" s="524"/>
    </row>
    <row r="34" spans="1:17" ht="14.1" customHeight="1" x14ac:dyDescent="0.25">
      <c r="A34" s="246" t="s">
        <v>115</v>
      </c>
      <c r="B34" s="14"/>
      <c r="C34" s="14"/>
      <c r="D34" s="14"/>
      <c r="E34" s="10"/>
      <c r="F34" s="14"/>
      <c r="G34" s="14"/>
      <c r="H34" s="14"/>
      <c r="I34" s="14"/>
      <c r="J34" s="14"/>
      <c r="K34" s="14"/>
      <c r="L34" s="14"/>
      <c r="M34" s="14"/>
      <c r="N34" s="14"/>
      <c r="O34" s="14"/>
      <c r="P34" s="14"/>
      <c r="Q34" s="524">
        <f>Q126</f>
        <v>0</v>
      </c>
    </row>
    <row r="35" spans="1:17" ht="9" customHeight="1" x14ac:dyDescent="0.25">
      <c r="A35" s="291"/>
      <c r="B35" s="292"/>
      <c r="C35" s="14"/>
      <c r="D35" s="14"/>
      <c r="E35" s="14"/>
      <c r="F35" s="14"/>
      <c r="G35" s="14"/>
      <c r="H35" s="14"/>
      <c r="I35" s="14"/>
      <c r="J35" s="14"/>
      <c r="K35" s="14"/>
      <c r="L35" s="14"/>
      <c r="M35" s="14"/>
      <c r="N35" s="14"/>
      <c r="O35" s="14"/>
      <c r="P35" s="14"/>
      <c r="Q35" s="524"/>
    </row>
    <row r="36" spans="1:17" ht="14.1" customHeight="1" x14ac:dyDescent="0.25">
      <c r="A36" s="246" t="s">
        <v>116</v>
      </c>
      <c r="B36" s="14"/>
      <c r="C36" s="14"/>
      <c r="D36" s="14"/>
      <c r="E36" s="14"/>
      <c r="F36" s="14"/>
      <c r="G36" s="14"/>
      <c r="H36" s="14"/>
      <c r="I36" s="14"/>
      <c r="J36" s="14"/>
      <c r="K36" s="14"/>
      <c r="L36" s="14"/>
      <c r="M36" s="14"/>
      <c r="N36" s="14"/>
      <c r="O36" s="14"/>
      <c r="P36" s="14"/>
      <c r="Q36" s="524">
        <f>Q129</f>
        <v>0</v>
      </c>
    </row>
    <row r="37" spans="1:17" ht="10.5" customHeight="1" x14ac:dyDescent="0.25">
      <c r="A37" s="319"/>
      <c r="B37" s="14"/>
      <c r="C37" s="14"/>
      <c r="D37" s="14"/>
      <c r="E37" s="14"/>
      <c r="F37" s="14"/>
      <c r="G37" s="14"/>
      <c r="H37" s="14"/>
      <c r="I37" s="14"/>
      <c r="J37" s="14"/>
      <c r="K37" s="14"/>
      <c r="L37" s="14"/>
      <c r="M37" s="14"/>
      <c r="N37" s="14"/>
      <c r="O37" s="14"/>
      <c r="P37" s="14"/>
      <c r="Q37" s="524"/>
    </row>
    <row r="38" spans="1:17" ht="14.1" customHeight="1" x14ac:dyDescent="0.25">
      <c r="A38" s="246" t="s">
        <v>117</v>
      </c>
      <c r="B38" s="14"/>
      <c r="C38" s="14"/>
      <c r="D38" s="14"/>
      <c r="E38" s="14"/>
      <c r="F38" s="14"/>
      <c r="G38" s="14"/>
      <c r="H38" s="14"/>
      <c r="I38" s="14"/>
      <c r="J38" s="14"/>
      <c r="K38" s="14"/>
      <c r="L38" s="14"/>
      <c r="M38" s="14"/>
      <c r="N38" s="14"/>
      <c r="O38" s="14"/>
      <c r="P38" s="14"/>
      <c r="Q38" s="524">
        <f>Q132</f>
        <v>0</v>
      </c>
    </row>
    <row r="39" spans="1:17" ht="9" customHeight="1" x14ac:dyDescent="0.25">
      <c r="A39" s="9"/>
      <c r="B39" s="10"/>
      <c r="C39" s="10"/>
      <c r="D39" s="10"/>
      <c r="E39" s="10"/>
      <c r="F39" s="14"/>
      <c r="G39" s="14"/>
      <c r="H39" s="14"/>
      <c r="I39" s="14"/>
      <c r="J39" s="14"/>
      <c r="K39" s="14"/>
      <c r="L39" s="14"/>
      <c r="M39" s="14"/>
      <c r="N39" s="14"/>
      <c r="O39" s="14"/>
      <c r="P39" s="14"/>
      <c r="Q39" s="524"/>
    </row>
    <row r="40" spans="1:17" ht="14.1" customHeight="1" x14ac:dyDescent="0.25">
      <c r="A40" s="246" t="s">
        <v>118</v>
      </c>
      <c r="B40" s="14"/>
      <c r="C40" s="14"/>
      <c r="D40" s="14"/>
      <c r="E40" s="14"/>
      <c r="F40" s="14"/>
      <c r="G40" s="14"/>
      <c r="H40" s="14"/>
      <c r="I40" s="14"/>
      <c r="J40" s="14"/>
      <c r="K40" s="14"/>
      <c r="L40" s="14"/>
      <c r="M40" s="14"/>
      <c r="N40" s="14"/>
      <c r="O40" s="14"/>
      <c r="P40" s="14"/>
      <c r="Q40" s="524">
        <f>Q135</f>
        <v>0</v>
      </c>
    </row>
    <row r="41" spans="1:17" ht="9" customHeight="1" thickBot="1" x14ac:dyDescent="0.3">
      <c r="A41" s="316"/>
      <c r="B41" s="284"/>
      <c r="C41" s="284"/>
      <c r="D41" s="284"/>
      <c r="E41" s="278"/>
      <c r="F41" s="284"/>
      <c r="G41" s="284"/>
      <c r="H41" s="284"/>
      <c r="I41" s="284"/>
      <c r="J41" s="284"/>
      <c r="K41" s="284"/>
      <c r="L41" s="284"/>
      <c r="M41" s="284"/>
      <c r="N41" s="284"/>
      <c r="O41" s="284"/>
      <c r="P41" s="284"/>
      <c r="Q41" s="525"/>
    </row>
    <row r="42" spans="1:17" ht="21" customHeight="1" thickBot="1" x14ac:dyDescent="0.3">
      <c r="A42" s="287"/>
      <c r="B42" s="31"/>
      <c r="C42" s="31"/>
      <c r="D42" s="31"/>
      <c r="E42" s="31"/>
      <c r="F42" s="315"/>
      <c r="G42" s="315"/>
      <c r="H42" s="315"/>
      <c r="I42" s="315"/>
      <c r="J42" s="315"/>
      <c r="K42" s="315"/>
      <c r="L42" s="315"/>
      <c r="M42" s="315"/>
      <c r="N42" s="315"/>
      <c r="O42" s="315"/>
      <c r="P42" s="276" t="s">
        <v>195</v>
      </c>
      <c r="Q42" s="526">
        <f>SUM(Q26:Q41)</f>
        <v>0</v>
      </c>
    </row>
    <row r="43" spans="1:17" ht="18" customHeight="1" thickTop="1" x14ac:dyDescent="0.25">
      <c r="A43" s="7" t="s">
        <v>193</v>
      </c>
      <c r="B43" s="8"/>
      <c r="C43" s="8"/>
      <c r="D43" s="8"/>
      <c r="E43" s="8"/>
      <c r="F43" s="284"/>
      <c r="G43" s="284"/>
      <c r="H43" s="284"/>
      <c r="I43" s="284"/>
      <c r="J43" s="284"/>
      <c r="K43" s="284"/>
      <c r="L43" s="284"/>
      <c r="M43" s="284"/>
      <c r="N43" s="284"/>
      <c r="O43" s="284"/>
      <c r="P43" s="284"/>
      <c r="Q43" s="527"/>
    </row>
    <row r="44" spans="1:17" ht="14.1" customHeight="1" x14ac:dyDescent="0.25">
      <c r="A44" s="7"/>
      <c r="B44" s="8"/>
      <c r="C44" s="8"/>
      <c r="D44" s="8"/>
      <c r="E44" s="8"/>
      <c r="F44" s="284"/>
      <c r="G44" s="284"/>
      <c r="H44" s="284"/>
      <c r="I44" s="284"/>
      <c r="J44" s="284"/>
      <c r="K44" s="284"/>
      <c r="L44" s="284"/>
      <c r="M44" s="284"/>
      <c r="N44" s="284"/>
      <c r="O44" s="284"/>
      <c r="P44" s="284"/>
      <c r="Q44" s="527"/>
    </row>
    <row r="45" spans="1:17" ht="14.1" customHeight="1" x14ac:dyDescent="0.25">
      <c r="A45" s="290" t="s">
        <v>120</v>
      </c>
      <c r="B45" s="14"/>
      <c r="C45" s="14"/>
      <c r="D45" s="14"/>
      <c r="E45" s="14"/>
      <c r="F45" s="14"/>
      <c r="G45" s="14"/>
      <c r="H45" s="14"/>
      <c r="I45" s="14"/>
      <c r="J45" s="14"/>
      <c r="K45" s="14"/>
      <c r="L45" s="14"/>
      <c r="M45" s="14"/>
      <c r="N45" s="14"/>
      <c r="O45" s="14"/>
      <c r="P45" s="14"/>
      <c r="Q45" s="524">
        <f>Q140</f>
        <v>0</v>
      </c>
    </row>
    <row r="46" spans="1:17" ht="9" customHeight="1" x14ac:dyDescent="0.25">
      <c r="A46" s="320"/>
      <c r="B46" s="318"/>
      <c r="C46" s="318"/>
      <c r="D46" s="318"/>
      <c r="E46" s="14"/>
      <c r="F46" s="14"/>
      <c r="G46" s="14"/>
      <c r="H46" s="14"/>
      <c r="I46" s="14"/>
      <c r="J46" s="14"/>
      <c r="K46" s="14"/>
      <c r="L46" s="14"/>
      <c r="M46" s="14"/>
      <c r="N46" s="14"/>
      <c r="O46" s="14"/>
      <c r="P46" s="14"/>
      <c r="Q46" s="524"/>
    </row>
    <row r="47" spans="1:17" ht="14.1" customHeight="1" x14ac:dyDescent="0.25">
      <c r="A47" s="295" t="s">
        <v>182</v>
      </c>
      <c r="B47" s="14"/>
      <c r="C47" s="14"/>
      <c r="D47" s="14"/>
      <c r="E47" s="296"/>
      <c r="F47" s="14"/>
      <c r="G47" s="14"/>
      <c r="H47" s="14"/>
      <c r="I47" s="14"/>
      <c r="J47" s="14"/>
      <c r="K47" s="14"/>
      <c r="L47" s="14"/>
      <c r="M47" s="14"/>
      <c r="N47" s="14"/>
      <c r="O47" s="14"/>
      <c r="P47" s="14"/>
      <c r="Q47" s="524">
        <f>Q143</f>
        <v>0</v>
      </c>
    </row>
    <row r="48" spans="1:17" ht="9" customHeight="1" x14ac:dyDescent="0.25">
      <c r="A48" s="290"/>
      <c r="B48" s="14"/>
      <c r="C48" s="16"/>
      <c r="D48" s="297"/>
      <c r="E48" s="297"/>
      <c r="F48" s="14"/>
      <c r="G48" s="14"/>
      <c r="H48" s="14"/>
      <c r="I48" s="14"/>
      <c r="J48" s="14"/>
      <c r="K48" s="14"/>
      <c r="L48" s="14"/>
      <c r="M48" s="14"/>
      <c r="N48" s="14"/>
      <c r="O48" s="14"/>
      <c r="P48" s="14"/>
      <c r="Q48" s="524"/>
    </row>
    <row r="49" spans="1:17" ht="14.1" customHeight="1" x14ac:dyDescent="0.25">
      <c r="A49" s="293" t="s">
        <v>114</v>
      </c>
      <c r="B49" s="10"/>
      <c r="C49" s="14"/>
      <c r="D49" s="14"/>
      <c r="E49" s="298"/>
      <c r="F49" s="14"/>
      <c r="G49" s="14"/>
      <c r="H49" s="14"/>
      <c r="I49" s="14"/>
      <c r="J49" s="14"/>
      <c r="K49" s="14"/>
      <c r="L49" s="14"/>
      <c r="M49" s="14"/>
      <c r="N49" s="14"/>
      <c r="O49" s="14"/>
      <c r="P49" s="14"/>
      <c r="Q49" s="524">
        <f>Q146</f>
        <v>0</v>
      </c>
    </row>
    <row r="50" spans="1:17" ht="9" customHeight="1" x14ac:dyDescent="0.25">
      <c r="A50" s="291"/>
      <c r="B50" s="292"/>
      <c r="C50" s="14"/>
      <c r="D50" s="14"/>
      <c r="E50" s="299"/>
      <c r="F50" s="14"/>
      <c r="G50" s="14"/>
      <c r="H50" s="14"/>
      <c r="I50" s="14"/>
      <c r="J50" s="14"/>
      <c r="K50" s="14"/>
      <c r="L50" s="14"/>
      <c r="M50" s="14"/>
      <c r="N50" s="14"/>
      <c r="O50" s="14"/>
      <c r="P50" s="14"/>
      <c r="Q50" s="524"/>
    </row>
    <row r="51" spans="1:17" ht="14.1" customHeight="1" x14ac:dyDescent="0.25">
      <c r="A51" s="246" t="s">
        <v>116</v>
      </c>
      <c r="B51" s="10"/>
      <c r="C51" s="10"/>
      <c r="D51" s="10"/>
      <c r="E51" s="14"/>
      <c r="F51" s="14"/>
      <c r="G51" s="14"/>
      <c r="H51" s="14"/>
      <c r="I51" s="14"/>
      <c r="J51" s="14"/>
      <c r="K51" s="14"/>
      <c r="L51" s="14"/>
      <c r="M51" s="14"/>
      <c r="N51" s="14"/>
      <c r="O51" s="14"/>
      <c r="P51" s="14"/>
      <c r="Q51" s="524">
        <f>Q149</f>
        <v>0</v>
      </c>
    </row>
    <row r="52" spans="1:17" ht="9" customHeight="1" thickBot="1" x14ac:dyDescent="0.3">
      <c r="A52" s="295"/>
      <c r="B52" s="10"/>
      <c r="C52" s="10"/>
      <c r="D52" s="10"/>
      <c r="E52" s="14"/>
      <c r="F52" s="14"/>
      <c r="G52" s="14"/>
      <c r="H52" s="14"/>
      <c r="I52" s="14"/>
      <c r="J52" s="14"/>
      <c r="K52" s="14"/>
      <c r="L52" s="14"/>
      <c r="M52" s="14"/>
      <c r="N52" s="14"/>
      <c r="O52" s="14"/>
      <c r="P52" s="14"/>
      <c r="Q52" s="528"/>
    </row>
    <row r="53" spans="1:17" ht="18" customHeight="1" thickBot="1" x14ac:dyDescent="0.3">
      <c r="A53" s="320"/>
      <c r="B53" s="318"/>
      <c r="C53" s="318"/>
      <c r="D53" s="299"/>
      <c r="E53" s="299"/>
      <c r="F53" s="14"/>
      <c r="G53" s="14"/>
      <c r="H53" s="14"/>
      <c r="I53" s="14"/>
      <c r="J53" s="14"/>
      <c r="K53" s="14"/>
      <c r="L53" s="14"/>
      <c r="M53" s="14"/>
      <c r="N53" s="14"/>
      <c r="O53" s="14"/>
      <c r="P53" s="300" t="s">
        <v>196</v>
      </c>
      <c r="Q53" s="529">
        <f>SUM(Q45:Q52)</f>
        <v>0</v>
      </c>
    </row>
    <row r="54" spans="1:17" ht="23.25" customHeight="1" thickTop="1" thickBot="1" x14ac:dyDescent="0.3">
      <c r="A54" s="76"/>
      <c r="B54" s="36"/>
      <c r="C54" s="36"/>
      <c r="D54" s="36"/>
      <c r="E54" s="36"/>
      <c r="F54" s="36"/>
      <c r="G54" s="77"/>
      <c r="H54" s="36"/>
      <c r="I54" s="321"/>
      <c r="J54" s="36"/>
      <c r="K54" s="77"/>
      <c r="L54" s="36"/>
      <c r="M54" s="36"/>
      <c r="N54" s="36"/>
      <c r="O54" s="277" t="s">
        <v>192</v>
      </c>
      <c r="P54" s="36"/>
      <c r="Q54" s="530">
        <f>Q138+Q152</f>
        <v>0</v>
      </c>
    </row>
    <row r="55" spans="1:17" ht="21.75" customHeight="1" thickTop="1" thickBot="1" x14ac:dyDescent="0.3">
      <c r="A55" s="338"/>
      <c r="B55" s="36"/>
      <c r="C55" s="36"/>
      <c r="D55" s="36"/>
      <c r="E55" s="263" t="s">
        <v>136</v>
      </c>
      <c r="F55" s="36"/>
      <c r="G55" s="321"/>
      <c r="H55" s="244"/>
      <c r="I55" s="339"/>
      <c r="J55" s="244"/>
      <c r="K55" s="339"/>
      <c r="L55" s="244"/>
      <c r="M55" s="244"/>
      <c r="N55" s="244"/>
      <c r="O55" s="422">
        <f>'Input Data'!E28/100</f>
        <v>1</v>
      </c>
      <c r="P55" s="421" t="s">
        <v>135</v>
      </c>
      <c r="Q55" s="531">
        <f>O55*Q54</f>
        <v>0</v>
      </c>
    </row>
    <row r="56" spans="1:17" ht="24.75" customHeight="1" thickTop="1" x14ac:dyDescent="0.25">
      <c r="A56" s="7" t="s">
        <v>616</v>
      </c>
      <c r="B56" s="8"/>
      <c r="C56" s="8"/>
      <c r="D56" s="8"/>
      <c r="E56" s="8"/>
      <c r="F56" s="8"/>
      <c r="G56" s="8"/>
      <c r="H56" s="8"/>
      <c r="I56" s="8"/>
      <c r="J56" s="8"/>
      <c r="K56" s="205"/>
      <c r="L56" s="19"/>
      <c r="M56" s="8"/>
      <c r="N56" s="27"/>
      <c r="O56" s="8"/>
      <c r="P56" s="27"/>
      <c r="Q56" s="532"/>
    </row>
    <row r="57" spans="1:17" ht="15.6" customHeight="1" x14ac:dyDescent="0.25">
      <c r="A57" s="26" t="s">
        <v>454</v>
      </c>
      <c r="B57" s="8"/>
      <c r="C57" s="8"/>
      <c r="D57" s="8"/>
      <c r="E57" s="8"/>
      <c r="F57" s="8"/>
      <c r="G57" s="8"/>
      <c r="H57" s="8"/>
      <c r="I57" s="8"/>
      <c r="J57" s="8"/>
      <c r="K57" s="27"/>
      <c r="L57" s="19"/>
      <c r="M57" s="20"/>
      <c r="N57" s="8"/>
      <c r="O57" s="19"/>
      <c r="P57" s="21" t="s">
        <v>90</v>
      </c>
      <c r="Q57" s="532">
        <f>IF(Q42&gt;0,0,'Time Based'!I22)</f>
        <v>0</v>
      </c>
    </row>
    <row r="58" spans="1:17" ht="15.6" customHeight="1" x14ac:dyDescent="0.25">
      <c r="A58" s="11" t="s">
        <v>455</v>
      </c>
      <c r="B58" s="8"/>
      <c r="C58" s="8"/>
      <c r="D58" s="8"/>
      <c r="E58" s="8"/>
      <c r="F58" s="8"/>
      <c r="G58" s="8"/>
      <c r="H58" s="8"/>
      <c r="I58" s="27"/>
      <c r="J58" s="19"/>
      <c r="K58" s="27"/>
      <c r="L58" s="19"/>
      <c r="M58" s="8"/>
      <c r="N58" s="8"/>
      <c r="O58" s="88"/>
      <c r="P58" s="21" t="s">
        <v>90</v>
      </c>
      <c r="Q58" s="532">
        <f>'Time Based'!I38</f>
        <v>0</v>
      </c>
    </row>
    <row r="59" spans="1:17" ht="15.6" thickBot="1" x14ac:dyDescent="0.3">
      <c r="A59" s="825" t="s">
        <v>453</v>
      </c>
      <c r="B59" s="826"/>
      <c r="C59" s="826"/>
      <c r="D59" s="826"/>
      <c r="E59" s="826"/>
      <c r="F59" s="826"/>
      <c r="G59" s="826"/>
      <c r="H59" s="826"/>
      <c r="I59" s="826"/>
      <c r="J59" s="826"/>
      <c r="K59" s="826"/>
      <c r="L59" s="826"/>
      <c r="M59" s="826"/>
      <c r="N59" s="826"/>
      <c r="O59" s="826"/>
      <c r="P59" s="954" t="s">
        <v>90</v>
      </c>
      <c r="Q59" s="1315">
        <f>'Time Based'!I54</f>
        <v>0</v>
      </c>
    </row>
    <row r="60" spans="1:17" ht="15.6" thickBot="1" x14ac:dyDescent="0.3">
      <c r="A60" s="28"/>
      <c r="B60" s="955"/>
      <c r="C60" s="955"/>
      <c r="D60" s="30"/>
      <c r="E60" s="30"/>
      <c r="F60" s="30"/>
      <c r="G60" s="30"/>
      <c r="H60" s="30"/>
      <c r="I60" s="30"/>
      <c r="J60" s="956"/>
      <c r="K60" s="32"/>
      <c r="L60" s="33"/>
      <c r="M60" s="206"/>
      <c r="N60" s="42"/>
      <c r="O60" s="963" t="s">
        <v>260</v>
      </c>
      <c r="P60" s="207"/>
      <c r="Q60" s="545">
        <f>SUM(Q57:Q59)</f>
        <v>0</v>
      </c>
    </row>
    <row r="61" spans="1:17" ht="20.25" customHeight="1" thickTop="1" thickBot="1" x14ac:dyDescent="0.3">
      <c r="A61" s="1075"/>
      <c r="B61" s="1076"/>
      <c r="C61" s="1076"/>
      <c r="D61" s="1077"/>
      <c r="E61" s="1077"/>
      <c r="F61" s="1077"/>
      <c r="G61" s="1077"/>
      <c r="H61" s="1077"/>
      <c r="I61" s="1077"/>
      <c r="J61" s="1078"/>
      <c r="K61" s="1079"/>
      <c r="L61" s="1080"/>
      <c r="M61" s="1079"/>
      <c r="N61" s="1077"/>
      <c r="O61" s="1081" t="s">
        <v>506</v>
      </c>
      <c r="P61" s="1082"/>
      <c r="Q61" s="1083">
        <f>Q55+Q60</f>
        <v>0</v>
      </c>
    </row>
    <row r="62" spans="1:17" ht="20.25" customHeight="1" thickBot="1" x14ac:dyDescent="0.3">
      <c r="A62" s="1084"/>
      <c r="B62" s="1085"/>
      <c r="C62" s="1085"/>
      <c r="D62" s="1086"/>
      <c r="E62" s="1086"/>
      <c r="F62" s="1086"/>
      <c r="G62" s="1086"/>
      <c r="H62" s="1086"/>
      <c r="I62" s="1086"/>
      <c r="J62" s="1087"/>
      <c r="K62" s="1088"/>
      <c r="L62" s="1089"/>
      <c r="M62" s="1088"/>
      <c r="N62" s="1086"/>
      <c r="O62" s="1092" t="s">
        <v>595</v>
      </c>
      <c r="P62" s="1090"/>
      <c r="Q62" s="1091">
        <f>'Input Data'!G11*'Input Data'!I11</f>
        <v>0</v>
      </c>
    </row>
    <row r="63" spans="1:17" ht="20.25" customHeight="1" thickBot="1" x14ac:dyDescent="0.3">
      <c r="A63" s="28"/>
      <c r="B63" s="955"/>
      <c r="C63" s="955"/>
      <c r="D63" s="30"/>
      <c r="E63" s="30"/>
      <c r="F63" s="30"/>
      <c r="G63" s="30"/>
      <c r="H63" s="30"/>
      <c r="I63" s="30"/>
      <c r="J63" s="956"/>
      <c r="K63" s="32"/>
      <c r="L63" s="33"/>
      <c r="M63" s="32"/>
      <c r="N63" s="30"/>
      <c r="O63" s="1093" t="s">
        <v>507</v>
      </c>
      <c r="P63" s="1073"/>
      <c r="Q63" s="1074">
        <f>Q61-Q62</f>
        <v>0</v>
      </c>
    </row>
    <row r="64" spans="1:17" ht="24" customHeight="1" thickTop="1" x14ac:dyDescent="0.25">
      <c r="A64" s="7" t="s">
        <v>617</v>
      </c>
      <c r="B64" s="8"/>
      <c r="C64" s="8"/>
      <c r="D64" s="8"/>
      <c r="E64" s="8"/>
      <c r="F64" s="8"/>
      <c r="G64" s="8"/>
      <c r="H64" s="8"/>
      <c r="I64" s="8"/>
      <c r="J64" s="8"/>
      <c r="K64" s="8"/>
      <c r="L64" s="8"/>
      <c r="M64" s="8"/>
      <c r="N64" s="8"/>
      <c r="O64" s="34"/>
      <c r="P64" s="957"/>
      <c r="Q64" s="532"/>
    </row>
    <row r="65" spans="1:17" x14ac:dyDescent="0.25">
      <c r="A65" s="11" t="s">
        <v>95</v>
      </c>
      <c r="B65" s="8"/>
      <c r="C65" s="243" t="s">
        <v>137</v>
      </c>
      <c r="D65" s="8"/>
      <c r="E65" s="8"/>
      <c r="F65" s="8"/>
      <c r="G65" s="8"/>
      <c r="H65" s="8"/>
      <c r="I65" s="8"/>
      <c r="J65" s="8"/>
      <c r="K65" s="8"/>
      <c r="L65" s="8"/>
      <c r="M65" s="27"/>
      <c r="N65" s="8"/>
      <c r="O65" s="958"/>
      <c r="P65" s="958"/>
      <c r="Q65" s="959">
        <f>'Subsistence &amp; Travelling'!O87</f>
        <v>0</v>
      </c>
    </row>
    <row r="66" spans="1:17" x14ac:dyDescent="0.25">
      <c r="A66" s="11" t="s">
        <v>72</v>
      </c>
      <c r="B66" s="8"/>
      <c r="C66" s="8"/>
      <c r="D66" s="8"/>
      <c r="E66" s="8"/>
      <c r="F66" s="8"/>
      <c r="G66" s="8"/>
      <c r="H66" s="8"/>
      <c r="I66" s="8"/>
      <c r="J66" s="8"/>
      <c r="K66" s="8"/>
      <c r="L66" s="8"/>
      <c r="M66" s="27"/>
      <c r="N66" s="8"/>
      <c r="O66" s="960"/>
      <c r="P66" s="961"/>
      <c r="Q66" s="959">
        <f>'Typing, Duplicating, &amp; Printing'!J65</f>
        <v>0</v>
      </c>
    </row>
    <row r="67" spans="1:17" x14ac:dyDescent="0.25">
      <c r="A67" s="11" t="s">
        <v>451</v>
      </c>
      <c r="B67" s="8"/>
      <c r="C67" s="8"/>
      <c r="D67" s="8"/>
      <c r="E67" s="8"/>
      <c r="F67" s="8"/>
      <c r="G67" s="8"/>
      <c r="H67" s="8"/>
      <c r="I67" s="8"/>
      <c r="J67" s="8"/>
      <c r="K67" s="8"/>
      <c r="L67" s="8"/>
      <c r="M67" s="27"/>
      <c r="N67" s="8"/>
      <c r="O67" s="958"/>
      <c r="P67" s="958"/>
      <c r="Q67" s="959">
        <f>'Site staff &amp; Other'!I49</f>
        <v>0</v>
      </c>
    </row>
    <row r="68" spans="1:17" ht="17.25" customHeight="1" thickBot="1" x14ac:dyDescent="0.3">
      <c r="A68" s="11" t="s">
        <v>452</v>
      </c>
      <c r="B68" s="8"/>
      <c r="C68" s="8"/>
      <c r="D68" s="8"/>
      <c r="E68" s="8"/>
      <c r="F68" s="8"/>
      <c r="G68" s="8"/>
      <c r="H68" s="8"/>
      <c r="I68" s="8"/>
      <c r="J68" s="8"/>
      <c r="K68" s="8"/>
      <c r="L68" s="8"/>
      <c r="M68" s="27"/>
      <c r="N68" s="8"/>
      <c r="O68" s="958"/>
      <c r="P68" s="958"/>
      <c r="Q68" s="951">
        <f>'Site staff &amp; Other'!I64</f>
        <v>0</v>
      </c>
    </row>
    <row r="69" spans="1:17" ht="15.6" thickBot="1" x14ac:dyDescent="0.3">
      <c r="A69" s="28"/>
      <c r="B69" s="30"/>
      <c r="C69" s="30"/>
      <c r="D69" s="30"/>
      <c r="E69" s="30"/>
      <c r="F69" s="30"/>
      <c r="G69" s="30"/>
      <c r="H69" s="30"/>
      <c r="I69" s="78"/>
      <c r="J69" s="35"/>
      <c r="K69" s="955"/>
      <c r="L69" s="78"/>
      <c r="M69" s="955"/>
      <c r="N69" s="35"/>
      <c r="O69" s="964" t="s">
        <v>261</v>
      </c>
      <c r="P69" s="955"/>
      <c r="Q69" s="965">
        <f>SUM(Q65:Q68)</f>
        <v>0</v>
      </c>
    </row>
    <row r="70" spans="1:17" ht="16.2" thickTop="1" thickBot="1" x14ac:dyDescent="0.3">
      <c r="A70" s="11"/>
      <c r="B70" s="8"/>
      <c r="C70" s="8"/>
      <c r="D70" s="8"/>
      <c r="E70" s="8"/>
      <c r="F70" s="8"/>
      <c r="G70" s="8"/>
      <c r="H70" s="8"/>
      <c r="I70" s="8"/>
      <c r="J70" s="8"/>
      <c r="K70" s="826"/>
      <c r="L70" s="8"/>
      <c r="M70" s="8"/>
      <c r="N70" s="8"/>
      <c r="O70" s="88" t="s">
        <v>259</v>
      </c>
      <c r="P70" s="8"/>
      <c r="Q70" s="533">
        <f>Q63+Q69</f>
        <v>0</v>
      </c>
    </row>
    <row r="71" spans="1:17" x14ac:dyDescent="0.25">
      <c r="A71" s="11"/>
      <c r="B71" s="8"/>
      <c r="C71" s="8"/>
      <c r="D71" s="8"/>
      <c r="E71" s="8"/>
      <c r="F71" s="8"/>
      <c r="G71" s="8"/>
      <c r="H71" s="8"/>
      <c r="I71" s="958"/>
      <c r="J71" s="962"/>
      <c r="K71" s="696"/>
      <c r="L71" s="962"/>
      <c r="M71" s="962"/>
      <c r="N71" s="79"/>
      <c r="O71" s="514" t="s">
        <v>89</v>
      </c>
      <c r="P71" s="79"/>
      <c r="Q71" s="534">
        <f>ROUND('Previous Payments'!M42,2)</f>
        <v>86956.52</v>
      </c>
    </row>
    <row r="72" spans="1:17" ht="15.6" thickBot="1" x14ac:dyDescent="0.3">
      <c r="A72" s="11"/>
      <c r="B72" s="8"/>
      <c r="C72" s="30"/>
      <c r="D72" s="8"/>
      <c r="E72" s="8"/>
      <c r="F72" s="8"/>
      <c r="G72" s="8"/>
      <c r="H72" s="8"/>
      <c r="I72" s="1668" t="str">
        <f>IF($Q$70&lt;$Q$71,"OVERPAID BY (Ecl Tax)",IF($Q$70&gt;$Q$71,"FEES NOW DUE EXCLUDING VAT &amp; NON TAXABLE EXPENSES",""))</f>
        <v>OVERPAID BY (Ecl Tax)</v>
      </c>
      <c r="J72" s="1669"/>
      <c r="K72" s="1669"/>
      <c r="L72" s="1669"/>
      <c r="M72" s="1669"/>
      <c r="N72" s="1669"/>
      <c r="O72" s="1670"/>
      <c r="P72" s="8"/>
      <c r="Q72" s="530">
        <f>Q70-Q71</f>
        <v>-86956.52</v>
      </c>
    </row>
    <row r="73" spans="1:17" ht="15.6" thickTop="1" x14ac:dyDescent="0.25">
      <c r="A73" s="37"/>
      <c r="B73" s="18"/>
      <c r="C73" s="18"/>
      <c r="D73" s="18" t="s">
        <v>0</v>
      </c>
      <c r="E73" s="18"/>
      <c r="F73" s="18"/>
      <c r="G73" s="18"/>
      <c r="H73" s="18"/>
      <c r="I73" s="1714">
        <f>IF('Input Data'!E29&lt;43191,14%,15%)</f>
        <v>0.14000000000000001</v>
      </c>
      <c r="J73" s="1715"/>
      <c r="K73" s="18" t="s">
        <v>19</v>
      </c>
      <c r="L73" s="288"/>
      <c r="M73" s="39">
        <f>IF('Input Data'!E18="none",0,Q72)</f>
        <v>-86956.52</v>
      </c>
      <c r="N73" s="18"/>
      <c r="O73" s="18"/>
      <c r="P73" s="18"/>
      <c r="Q73" s="535">
        <f>I73*M73</f>
        <v>-12173.912800000002</v>
      </c>
    </row>
    <row r="74" spans="1:17" ht="15.6" thickBot="1" x14ac:dyDescent="0.3">
      <c r="A74" s="11"/>
      <c r="B74" s="8"/>
      <c r="C74" s="8"/>
      <c r="D74" s="40"/>
      <c r="E74" s="40"/>
      <c r="F74" s="40"/>
      <c r="G74" s="40"/>
      <c r="H74" s="40"/>
      <c r="I74" s="27"/>
      <c r="J74" s="41"/>
      <c r="K74" s="8"/>
      <c r="L74" s="41"/>
      <c r="M74" s="12"/>
      <c r="N74" s="38"/>
      <c r="O74" s="496" t="s">
        <v>133</v>
      </c>
      <c r="P74" s="27"/>
      <c r="Q74" s="532">
        <f>'Non Taxable'!J18-'Non Taxable'!J19</f>
        <v>0</v>
      </c>
    </row>
    <row r="75" spans="1:17" ht="16.2" thickBot="1" x14ac:dyDescent="0.3">
      <c r="A75" s="209" t="s">
        <v>20</v>
      </c>
      <c r="B75" s="208"/>
      <c r="C75" s="208"/>
      <c r="D75" s="208"/>
      <c r="E75" s="208"/>
      <c r="F75" s="208"/>
      <c r="G75" s="208"/>
      <c r="H75" s="208"/>
      <c r="I75" s="1711" t="str">
        <f>IF($Q$70&lt;$Q$71,"AMOUNT TO BE RECOVERED (Incl VAT)",IF($Q$70&gt;$Q$71,"FEES NOW DUE INCLUDING VAT &amp; NON TAXABLE EXPENSES",""))</f>
        <v>AMOUNT TO BE RECOVERED (Incl VAT)</v>
      </c>
      <c r="J75" s="1712"/>
      <c r="K75" s="1712"/>
      <c r="L75" s="1712"/>
      <c r="M75" s="1712"/>
      <c r="N75" s="1712"/>
      <c r="O75" s="1713"/>
      <c r="P75" s="208"/>
      <c r="Q75" s="536">
        <f>Q72+Q73+Q74</f>
        <v>-99130.43280000001</v>
      </c>
    </row>
    <row r="76" spans="1:17" ht="9.75" hidden="1" customHeight="1" thickTop="1" x14ac:dyDescent="0.25">
      <c r="A76" s="444"/>
      <c r="B76" s="445"/>
      <c r="C76" s="446"/>
      <c r="D76" s="446"/>
      <c r="E76" s="447"/>
      <c r="F76" s="446"/>
      <c r="G76" s="446"/>
      <c r="H76" s="446"/>
      <c r="I76" s="448"/>
      <c r="J76" s="449"/>
      <c r="K76" s="449"/>
      <c r="L76" s="449"/>
      <c r="M76" s="449"/>
      <c r="N76" s="449"/>
      <c r="O76" s="450"/>
      <c r="P76" s="451"/>
      <c r="Q76" s="452"/>
    </row>
    <row r="77" spans="1:17" ht="16.2" hidden="1" thickTop="1" x14ac:dyDescent="0.25">
      <c r="A77" s="453" t="s">
        <v>247</v>
      </c>
      <c r="B77" s="454"/>
      <c r="C77" s="446"/>
      <c r="D77" s="446"/>
      <c r="E77" s="446"/>
      <c r="F77" s="446"/>
      <c r="G77" s="446"/>
      <c r="H77" s="446"/>
      <c r="I77" s="446"/>
      <c r="J77" s="449"/>
      <c r="K77" s="449"/>
      <c r="L77" s="449"/>
      <c r="M77" s="449"/>
      <c r="N77" s="449"/>
      <c r="O77" s="450"/>
      <c r="P77" s="451"/>
      <c r="Q77" s="452"/>
    </row>
    <row r="78" spans="1:17" ht="8.25" hidden="1" customHeight="1" x14ac:dyDescent="0.25">
      <c r="A78" s="455"/>
      <c r="B78" s="454"/>
      <c r="C78" s="446"/>
      <c r="D78" s="446"/>
      <c r="E78" s="446"/>
      <c r="F78" s="446"/>
      <c r="G78" s="446"/>
      <c r="H78" s="446"/>
      <c r="I78" s="446"/>
      <c r="J78" s="449"/>
      <c r="K78" s="449"/>
      <c r="L78" s="449"/>
      <c r="M78" s="449"/>
      <c r="N78" s="449"/>
      <c r="O78" s="450"/>
      <c r="P78" s="451"/>
      <c r="Q78" s="452"/>
    </row>
    <row r="79" spans="1:17" ht="16.2" hidden="1" thickTop="1" x14ac:dyDescent="0.25">
      <c r="A79" s="456"/>
      <c r="B79" s="457" t="s">
        <v>221</v>
      </c>
      <c r="C79" s="458"/>
      <c r="D79" s="459"/>
      <c r="E79" s="460"/>
      <c r="F79" s="460"/>
      <c r="G79" s="460"/>
      <c r="H79" s="460"/>
      <c r="I79" s="461"/>
      <c r="J79" s="449"/>
      <c r="K79" s="461"/>
      <c r="L79" s="457" t="s">
        <v>207</v>
      </c>
      <c r="M79" s="462"/>
      <c r="N79" s="462"/>
      <c r="O79" s="450"/>
      <c r="P79" s="451"/>
      <c r="Q79" s="452"/>
    </row>
    <row r="80" spans="1:17" ht="9" hidden="1" customHeight="1" thickBot="1" x14ac:dyDescent="0.3">
      <c r="A80" s="463"/>
      <c r="B80" s="464"/>
      <c r="C80" s="465"/>
      <c r="D80" s="465"/>
      <c r="E80" s="465" t="s">
        <v>222</v>
      </c>
      <c r="F80" s="465"/>
      <c r="G80" s="465"/>
      <c r="H80" s="465"/>
      <c r="I80" s="466"/>
      <c r="J80" s="467"/>
      <c r="K80" s="467"/>
      <c r="L80" s="467"/>
      <c r="M80" s="467"/>
      <c r="N80" s="467"/>
      <c r="O80" s="468"/>
      <c r="P80" s="469"/>
      <c r="Q80" s="470"/>
    </row>
    <row r="81" spans="1:17" ht="16.5" hidden="1" customHeight="1" thickTop="1" x14ac:dyDescent="0.25">
      <c r="A81" s="471" t="s">
        <v>204</v>
      </c>
      <c r="B81" s="445"/>
      <c r="C81" s="446"/>
      <c r="D81" s="460"/>
      <c r="E81" s="460"/>
      <c r="F81" s="446"/>
      <c r="G81" s="460"/>
      <c r="H81" s="460"/>
      <c r="I81" s="447"/>
      <c r="J81" s="472"/>
      <c r="K81" s="446"/>
      <c r="L81" s="472"/>
      <c r="M81" s="446"/>
      <c r="N81" s="472"/>
      <c r="O81" s="446"/>
      <c r="P81" s="472"/>
      <c r="Q81" s="473"/>
    </row>
    <row r="82" spans="1:17" ht="15.6" hidden="1" thickTop="1" x14ac:dyDescent="0.25">
      <c r="A82" s="474" t="s">
        <v>203</v>
      </c>
      <c r="B82" s="454" t="s">
        <v>248</v>
      </c>
      <c r="C82" s="446"/>
      <c r="D82" s="460"/>
      <c r="E82" s="460"/>
      <c r="F82" s="446"/>
      <c r="G82" s="460"/>
      <c r="H82" s="460"/>
      <c r="I82" s="446"/>
      <c r="J82" s="472"/>
      <c r="K82" s="446"/>
      <c r="L82" s="472"/>
      <c r="M82" s="446"/>
      <c r="N82" s="472"/>
      <c r="O82" s="446"/>
      <c r="P82" s="472"/>
      <c r="Q82" s="475"/>
    </row>
    <row r="83" spans="1:17" ht="8.25" hidden="1" customHeight="1" x14ac:dyDescent="0.25">
      <c r="A83" s="455"/>
      <c r="B83" s="454"/>
      <c r="C83" s="446"/>
      <c r="D83" s="460"/>
      <c r="E83" s="460"/>
      <c r="F83" s="446"/>
      <c r="G83" s="460"/>
      <c r="H83" s="460"/>
      <c r="I83" s="446"/>
      <c r="J83" s="450"/>
      <c r="K83" s="446"/>
      <c r="L83" s="476"/>
      <c r="M83" s="446"/>
      <c r="N83" s="477"/>
      <c r="O83" s="446"/>
      <c r="P83" s="478"/>
      <c r="Q83" s="479"/>
    </row>
    <row r="84" spans="1:17" ht="11.25" hidden="1" customHeight="1" x14ac:dyDescent="0.25">
      <c r="A84" s="456"/>
      <c r="B84" s="457" t="s">
        <v>205</v>
      </c>
      <c r="C84" s="458"/>
      <c r="D84" s="480"/>
      <c r="E84" s="480"/>
      <c r="F84" s="459"/>
      <c r="G84" s="480"/>
      <c r="H84" s="480"/>
      <c r="I84" s="462"/>
      <c r="J84" s="481"/>
      <c r="K84" s="460"/>
      <c r="L84" s="457" t="s">
        <v>206</v>
      </c>
      <c r="M84" s="462"/>
      <c r="N84" s="482"/>
      <c r="O84" s="462"/>
      <c r="P84" s="472"/>
      <c r="Q84" s="483"/>
    </row>
    <row r="85" spans="1:17" ht="8.25" hidden="1" customHeight="1" x14ac:dyDescent="0.25">
      <c r="A85" s="484"/>
      <c r="B85" s="485"/>
      <c r="C85" s="486"/>
      <c r="D85" s="460"/>
      <c r="E85" s="460"/>
      <c r="F85" s="446"/>
      <c r="G85" s="460"/>
      <c r="H85" s="460"/>
      <c r="I85" s="461"/>
      <c r="J85" s="481"/>
      <c r="K85" s="457"/>
      <c r="L85" s="472"/>
      <c r="M85" s="461"/>
      <c r="N85" s="487"/>
      <c r="O85" s="461"/>
      <c r="P85" s="472"/>
      <c r="Q85" s="483"/>
    </row>
    <row r="86" spans="1:17" ht="16.2" hidden="1" thickTop="1" thickBot="1" x14ac:dyDescent="0.3">
      <c r="A86" s="488"/>
      <c r="B86" s="489" t="s">
        <v>207</v>
      </c>
      <c r="C86" s="490"/>
      <c r="D86" s="491"/>
      <c r="E86" s="491"/>
      <c r="F86" s="490"/>
      <c r="G86" s="491"/>
      <c r="H86" s="491"/>
      <c r="I86" s="490"/>
      <c r="J86" s="492"/>
      <c r="K86" s="489"/>
      <c r="L86" s="489" t="s">
        <v>207</v>
      </c>
      <c r="M86" s="490"/>
      <c r="N86" s="493"/>
      <c r="O86" s="490"/>
      <c r="P86" s="494"/>
      <c r="Q86" s="495"/>
    </row>
    <row r="87" spans="1:17" ht="22.5" customHeight="1" thickTop="1" x14ac:dyDescent="0.25">
      <c r="A87" s="500" t="s">
        <v>254</v>
      </c>
      <c r="B87" s="454"/>
      <c r="C87" s="446"/>
      <c r="D87" s="446"/>
      <c r="E87" s="446"/>
      <c r="F87" s="446"/>
      <c r="G87" s="509" t="s">
        <v>256</v>
      </c>
      <c r="H87" s="446"/>
      <c r="I87" s="446"/>
      <c r="J87" s="449"/>
      <c r="K87" s="449"/>
      <c r="L87" s="449"/>
      <c r="M87" s="449"/>
      <c r="N87" s="449"/>
      <c r="O87" s="450"/>
      <c r="P87" s="451"/>
      <c r="Q87" s="452"/>
    </row>
    <row r="88" spans="1:17" ht="6.75" customHeight="1" x14ac:dyDescent="0.25">
      <c r="A88" s="455"/>
      <c r="B88" s="454"/>
      <c r="C88" s="446"/>
      <c r="D88" s="446"/>
      <c r="E88" s="446"/>
      <c r="F88" s="446"/>
      <c r="G88" s="446"/>
      <c r="H88" s="446"/>
      <c r="I88" s="446"/>
      <c r="J88" s="449"/>
      <c r="K88" s="449"/>
      <c r="L88" s="449"/>
      <c r="M88" s="449"/>
      <c r="N88" s="449"/>
      <c r="O88" s="450"/>
      <c r="P88" s="451"/>
      <c r="Q88" s="452"/>
    </row>
    <row r="89" spans="1:17" ht="15.6" x14ac:dyDescent="0.25">
      <c r="A89" s="456"/>
      <c r="B89" s="457" t="s">
        <v>221</v>
      </c>
      <c r="C89" s="458"/>
      <c r="D89" s="459"/>
      <c r="E89" s="480"/>
      <c r="F89" s="480"/>
      <c r="G89" s="480"/>
      <c r="H89" s="480"/>
      <c r="I89" s="461"/>
      <c r="J89" s="449"/>
      <c r="K89" s="461"/>
      <c r="L89" s="457" t="s">
        <v>207</v>
      </c>
      <c r="M89" s="462"/>
      <c r="N89" s="462"/>
      <c r="O89" s="508"/>
      <c r="P89" s="451"/>
      <c r="Q89" s="452"/>
    </row>
    <row r="90" spans="1:17" ht="8.25" customHeight="1" thickBot="1" x14ac:dyDescent="0.3">
      <c r="A90" s="463"/>
      <c r="B90" s="464"/>
      <c r="C90" s="465"/>
      <c r="D90" s="465"/>
      <c r="E90" s="465" t="s">
        <v>222</v>
      </c>
      <c r="F90" s="465"/>
      <c r="G90" s="465"/>
      <c r="H90" s="465"/>
      <c r="I90" s="466"/>
      <c r="J90" s="467"/>
      <c r="K90" s="467"/>
      <c r="L90" s="467"/>
      <c r="M90" s="467"/>
      <c r="N90" s="467"/>
      <c r="O90" s="468"/>
      <c r="P90" s="469"/>
      <c r="Q90" s="470"/>
    </row>
    <row r="91" spans="1:17" ht="15.6" thickTop="1" x14ac:dyDescent="0.25">
      <c r="A91" s="471" t="s">
        <v>204</v>
      </c>
      <c r="B91" s="445"/>
      <c r="C91" s="446"/>
      <c r="D91" s="460"/>
      <c r="E91" s="460"/>
      <c r="F91" s="446"/>
      <c r="G91" s="460"/>
      <c r="H91" s="460"/>
      <c r="I91" s="447"/>
      <c r="J91" s="472"/>
      <c r="K91" s="446"/>
      <c r="L91" s="472"/>
      <c r="M91" s="446"/>
      <c r="N91" s="472"/>
      <c r="O91" s="446"/>
      <c r="P91" s="472"/>
      <c r="Q91" s="473"/>
    </row>
    <row r="92" spans="1:17" x14ac:dyDescent="0.25">
      <c r="A92" s="474" t="s">
        <v>203</v>
      </c>
      <c r="B92" s="454"/>
      <c r="C92" s="446"/>
      <c r="D92" s="460"/>
      <c r="E92" s="460"/>
      <c r="F92" s="446"/>
      <c r="G92" s="460"/>
      <c r="H92" s="460"/>
      <c r="I92" s="446"/>
      <c r="J92" s="472"/>
      <c r="K92" s="446"/>
      <c r="L92" s="472"/>
      <c r="M92" s="446"/>
      <c r="N92" s="472"/>
      <c r="O92" s="1322"/>
      <c r="P92" s="1322"/>
      <c r="Q92" s="479"/>
    </row>
    <row r="93" spans="1:17" ht="7.5" customHeight="1" x14ac:dyDescent="0.25">
      <c r="A93" s="455"/>
      <c r="B93" s="454"/>
      <c r="C93" s="446"/>
      <c r="D93" s="460"/>
      <c r="E93" s="460"/>
      <c r="F93" s="446"/>
      <c r="G93" s="460"/>
      <c r="H93" s="460"/>
      <c r="I93" s="446"/>
      <c r="J93" s="450"/>
      <c r="K93" s="446"/>
      <c r="L93" s="476"/>
      <c r="M93" s="446"/>
      <c r="N93" s="477"/>
      <c r="O93" s="1322"/>
      <c r="P93" s="1322"/>
      <c r="Q93" s="479"/>
    </row>
    <row r="94" spans="1:17" ht="15.6" x14ac:dyDescent="0.25">
      <c r="A94" s="456"/>
      <c r="B94" s="457" t="s">
        <v>205</v>
      </c>
      <c r="C94" s="458"/>
      <c r="D94" s="480"/>
      <c r="E94" s="480"/>
      <c r="F94" s="459"/>
      <c r="G94" s="480"/>
      <c r="H94" s="480"/>
      <c r="I94" s="462"/>
      <c r="J94" s="481"/>
      <c r="K94" s="460"/>
      <c r="L94" s="457" t="s">
        <v>206</v>
      </c>
      <c r="M94" s="462"/>
      <c r="N94" s="482"/>
      <c r="O94" s="1322"/>
      <c r="P94" s="1322"/>
      <c r="Q94" s="483"/>
    </row>
    <row r="95" spans="1:17" ht="15.6" x14ac:dyDescent="0.25">
      <c r="A95" s="484"/>
      <c r="B95" s="485"/>
      <c r="C95" s="486"/>
      <c r="D95" s="460"/>
      <c r="E95" s="460"/>
      <c r="F95" s="446"/>
      <c r="G95" s="460"/>
      <c r="H95" s="460"/>
      <c r="I95" s="461"/>
      <c r="J95" s="481"/>
      <c r="K95" s="457"/>
      <c r="L95" s="472"/>
      <c r="M95" s="461"/>
      <c r="N95" s="487"/>
      <c r="O95" s="1322"/>
      <c r="P95" s="1322"/>
      <c r="Q95" s="483"/>
    </row>
    <row r="96" spans="1:17" x14ac:dyDescent="0.25">
      <c r="A96" s="504"/>
      <c r="B96" s="502" t="s">
        <v>207</v>
      </c>
      <c r="C96" s="459"/>
      <c r="D96" s="480"/>
      <c r="E96" s="480"/>
      <c r="F96" s="459"/>
      <c r="G96" s="480"/>
      <c r="H96" s="480"/>
      <c r="I96" s="459"/>
      <c r="J96" s="503"/>
      <c r="K96" s="502"/>
      <c r="L96" s="502" t="s">
        <v>207</v>
      </c>
      <c r="M96" s="462"/>
      <c r="N96" s="505"/>
      <c r="O96" s="1322"/>
      <c r="P96" s="1322"/>
      <c r="Q96" s="506"/>
    </row>
    <row r="97" spans="1:17" x14ac:dyDescent="0.25">
      <c r="A97" s="507" t="s">
        <v>255</v>
      </c>
      <c r="B97" s="1702"/>
      <c r="C97" s="1703"/>
      <c r="D97" s="1703"/>
      <c r="E97" s="1703"/>
      <c r="F97" s="1703"/>
      <c r="G97" s="1703"/>
      <c r="H97" s="1703"/>
      <c r="I97" s="1703"/>
      <c r="J97" s="1703"/>
      <c r="K97" s="1703"/>
      <c r="L97" s="1703"/>
      <c r="M97" s="1703"/>
      <c r="N97" s="1703"/>
      <c r="O97" s="1703"/>
      <c r="P97" s="1703"/>
      <c r="Q97" s="1704"/>
    </row>
    <row r="98" spans="1:17" ht="15.6" thickBot="1" x14ac:dyDescent="0.3">
      <c r="A98" s="501"/>
      <c r="B98" s="1705"/>
      <c r="C98" s="1705"/>
      <c r="D98" s="1705"/>
      <c r="E98" s="1705"/>
      <c r="F98" s="1705"/>
      <c r="G98" s="1705"/>
      <c r="H98" s="1705"/>
      <c r="I98" s="1705"/>
      <c r="J98" s="1705"/>
      <c r="K98" s="1705"/>
      <c r="L98" s="1705"/>
      <c r="M98" s="1705"/>
      <c r="N98" s="1705"/>
      <c r="O98" s="1705"/>
      <c r="P98" s="1705"/>
      <c r="Q98" s="1706"/>
    </row>
    <row r="99" spans="1:17" ht="16.2" thickTop="1" x14ac:dyDescent="0.25">
      <c r="A99" s="354" t="s">
        <v>204</v>
      </c>
      <c r="B99" s="357"/>
      <c r="C99" s="352"/>
      <c r="D99" s="284"/>
      <c r="E99" s="284"/>
      <c r="F99" s="352"/>
      <c r="G99" s="284"/>
      <c r="H99" s="284"/>
      <c r="I99" s="352"/>
      <c r="J99" s="284"/>
      <c r="K99" s="357"/>
      <c r="L99" s="284"/>
      <c r="M99" s="352"/>
      <c r="N99" s="355"/>
      <c r="O99" s="352"/>
      <c r="P99" s="248"/>
      <c r="Q99" s="1299">
        <f>Q103-Q75</f>
        <v>-1.7391304427292198E-3</v>
      </c>
    </row>
    <row r="100" spans="1:17" ht="15.6" x14ac:dyDescent="0.25">
      <c r="A100" s="358" t="s">
        <v>208</v>
      </c>
      <c r="B100" s="359" t="s">
        <v>209</v>
      </c>
      <c r="C100" s="353"/>
      <c r="D100" s="356"/>
      <c r="E100" s="356"/>
      <c r="F100" s="353"/>
      <c r="G100" s="356"/>
      <c r="H100" s="356"/>
      <c r="I100" s="353"/>
      <c r="J100" s="356"/>
      <c r="K100" s="353"/>
      <c r="L100" s="356"/>
      <c r="M100" s="353"/>
      <c r="N100" s="360"/>
      <c r="O100" s="353"/>
      <c r="P100" s="356"/>
      <c r="Q100" s="361"/>
    </row>
    <row r="101" spans="1:17" ht="26.4" x14ac:dyDescent="0.25">
      <c r="A101" s="362" t="s">
        <v>210</v>
      </c>
      <c r="B101" s="363" t="s">
        <v>211</v>
      </c>
      <c r="C101" s="1666" t="s">
        <v>212</v>
      </c>
      <c r="D101" s="1667"/>
      <c r="E101" s="1667"/>
      <c r="F101" s="1666" t="s">
        <v>546</v>
      </c>
      <c r="G101" s="1667"/>
      <c r="H101" s="1667"/>
      <c r="I101" s="1666" t="s">
        <v>213</v>
      </c>
      <c r="J101" s="1667"/>
      <c r="K101" s="1671" t="s">
        <v>214</v>
      </c>
      <c r="L101" s="1672"/>
      <c r="M101" s="1666" t="s">
        <v>215</v>
      </c>
      <c r="N101" s="1755"/>
      <c r="O101" s="1323" t="s">
        <v>597</v>
      </c>
      <c r="P101" s="1310" t="s">
        <v>216</v>
      </c>
      <c r="Q101" s="364" t="s">
        <v>217</v>
      </c>
    </row>
    <row r="102" spans="1:17" x14ac:dyDescent="0.25">
      <c r="A102" s="365" t="s">
        <v>218</v>
      </c>
      <c r="B102" s="1309">
        <f>'Previous Payments'!L42-C102-F102-I102-K102-M102</f>
        <v>86956.521739130447</v>
      </c>
      <c r="C102" s="1663">
        <f>'Time Based'!I58</f>
        <v>0</v>
      </c>
      <c r="D102" s="1664"/>
      <c r="E102" s="1664"/>
      <c r="F102" s="1663">
        <f>'Subsistence &amp; Travelling'!O88</f>
        <v>0</v>
      </c>
      <c r="G102" s="1664"/>
      <c r="H102" s="1664"/>
      <c r="I102" s="1663">
        <f>'Typing, Duplicating, &amp; Printing'!J66</f>
        <v>0</v>
      </c>
      <c r="J102" s="1664"/>
      <c r="K102" s="1673">
        <f>'Site staff &amp; Other'!I67</f>
        <v>0</v>
      </c>
      <c r="L102" s="1674"/>
      <c r="M102" s="1756">
        <f>'Previous Payments'!J42</f>
        <v>13043.478260869553</v>
      </c>
      <c r="N102" s="1757"/>
      <c r="O102" s="1321">
        <v>0</v>
      </c>
      <c r="P102" s="1317">
        <f>'Non Taxable'!J19</f>
        <v>0</v>
      </c>
      <c r="Q102" s="537">
        <f>SUM(B102:P102)</f>
        <v>100000</v>
      </c>
    </row>
    <row r="103" spans="1:17" x14ac:dyDescent="0.25">
      <c r="A103" s="365" t="s">
        <v>219</v>
      </c>
      <c r="B103" s="1309">
        <f>Q55-B102</f>
        <v>-86956.521739130447</v>
      </c>
      <c r="C103" s="1653">
        <f>Q60-C102</f>
        <v>0</v>
      </c>
      <c r="D103" s="1654"/>
      <c r="E103" s="1655"/>
      <c r="F103" s="1653">
        <f>Q65-F102</f>
        <v>0</v>
      </c>
      <c r="G103" s="1654"/>
      <c r="H103" s="1655"/>
      <c r="I103" s="1653">
        <f>Q66-I102</f>
        <v>0</v>
      </c>
      <c r="J103" s="1655"/>
      <c r="K103" s="1673">
        <f>Q67+Q68-K102</f>
        <v>0</v>
      </c>
      <c r="L103" s="1674"/>
      <c r="M103" s="1663">
        <f>Q73</f>
        <v>-12173.912800000002</v>
      </c>
      <c r="N103" s="1749"/>
      <c r="O103" s="1321">
        <f>-Q62</f>
        <v>0</v>
      </c>
      <c r="P103" s="1318">
        <f>Q74</f>
        <v>0</v>
      </c>
      <c r="Q103" s="537">
        <f>SUM(B103:P103)</f>
        <v>-99130.434539130452</v>
      </c>
    </row>
    <row r="104" spans="1:17" x14ac:dyDescent="0.25">
      <c r="A104" s="365" t="s">
        <v>220</v>
      </c>
      <c r="B104" s="1309">
        <f>B102+B103</f>
        <v>0</v>
      </c>
      <c r="C104" s="1653">
        <f>C102+C103</f>
        <v>0</v>
      </c>
      <c r="D104" s="1665"/>
      <c r="E104" s="1656"/>
      <c r="F104" s="1653">
        <f>F102+F103</f>
        <v>0</v>
      </c>
      <c r="G104" s="1665"/>
      <c r="H104" s="1656"/>
      <c r="I104" s="1653">
        <f>I102+I103</f>
        <v>0</v>
      </c>
      <c r="J104" s="1656"/>
      <c r="K104" s="1673">
        <f>K102+K103</f>
        <v>0</v>
      </c>
      <c r="L104" s="1674"/>
      <c r="M104" s="1663">
        <f>M102+M103</f>
        <v>869.56546086955132</v>
      </c>
      <c r="N104" s="1749"/>
      <c r="O104" s="1321">
        <f>O102+O103</f>
        <v>0</v>
      </c>
      <c r="P104" s="1318">
        <f>P102+P103</f>
        <v>0</v>
      </c>
      <c r="Q104" s="537">
        <f>SUM(B104:P104)</f>
        <v>869.56546086955132</v>
      </c>
    </row>
    <row r="105" spans="1:17" ht="15.6" thickBot="1" x14ac:dyDescent="0.3">
      <c r="A105" s="431" t="s">
        <v>208</v>
      </c>
      <c r="B105" s="1308"/>
      <c r="C105" s="1693"/>
      <c r="D105" s="1694"/>
      <c r="E105" s="1694"/>
      <c r="F105" s="1691"/>
      <c r="G105" s="1692"/>
      <c r="H105" s="1688"/>
      <c r="I105" s="1687"/>
      <c r="J105" s="1688"/>
      <c r="K105" s="1689"/>
      <c r="L105" s="1690"/>
      <c r="M105" s="1750"/>
      <c r="N105" s="1751"/>
      <c r="O105" s="1319"/>
      <c r="P105" s="1320"/>
      <c r="Q105" s="538">
        <f>SUM(B105:O105)</f>
        <v>0</v>
      </c>
    </row>
    <row r="106" spans="1:17" ht="22.2" thickTop="1" thickBot="1" x14ac:dyDescent="0.3">
      <c r="A106" s="433" t="s">
        <v>230</v>
      </c>
      <c r="B106" s="434"/>
      <c r="C106" s="434"/>
      <c r="D106" s="434"/>
      <c r="E106" s="434"/>
      <c r="F106" s="434"/>
      <c r="G106" s="434"/>
      <c r="H106" s="434"/>
      <c r="I106" s="434"/>
      <c r="J106" s="434"/>
      <c r="K106" s="434"/>
      <c r="L106" s="434"/>
      <c r="M106" s="435"/>
      <c r="N106" s="435"/>
      <c r="O106" s="435"/>
      <c r="P106" s="435"/>
      <c r="Q106" s="436"/>
    </row>
    <row r="107" spans="1:17" ht="18" thickTop="1" x14ac:dyDescent="0.25">
      <c r="A107" s="432" t="s">
        <v>132</v>
      </c>
      <c r="B107" s="15"/>
      <c r="C107" s="15"/>
      <c r="D107" s="15"/>
      <c r="E107" s="15"/>
      <c r="F107" s="15"/>
      <c r="G107" s="15"/>
      <c r="H107" s="15"/>
      <c r="I107" s="15"/>
      <c r="J107" s="15"/>
      <c r="K107" s="15"/>
      <c r="L107" s="15"/>
      <c r="M107" s="46"/>
      <c r="N107" s="46"/>
      <c r="O107" s="1302"/>
      <c r="P107" s="46"/>
      <c r="Q107" s="1298"/>
    </row>
    <row r="108" spans="1:17" ht="17.399999999999999" x14ac:dyDescent="0.25">
      <c r="A108" s="316"/>
      <c r="B108" s="284"/>
      <c r="C108" s="284"/>
      <c r="D108" s="284"/>
      <c r="E108" s="284"/>
      <c r="F108" s="284"/>
      <c r="G108" s="284"/>
      <c r="H108" s="22"/>
      <c r="I108" s="24"/>
      <c r="J108" s="25"/>
      <c r="K108" s="17">
        <f>IF('Input Data'!F10="B",VLOOKUP(Q21,SCALE_2012CB,3),0)</f>
        <v>0</v>
      </c>
      <c r="L108" s="58" t="s">
        <v>93</v>
      </c>
      <c r="M108" s="47">
        <f>IF('Input Data'!F10="B",VLOOKUP(Q21,SCALE_2012CB,4),0)</f>
        <v>0.125</v>
      </c>
      <c r="N108" s="48" t="s">
        <v>1</v>
      </c>
      <c r="O108" s="49">
        <f>IF('Input Data'!F10="B",Q21-(VLOOKUP(Q21,SCALE_2012CB,1)),0)</f>
        <v>0</v>
      </c>
      <c r="P108" s="50" t="s">
        <v>3</v>
      </c>
      <c r="Q108" s="539">
        <f>IF('Input Data'!$I$48&gt;'Input Data'!$I$36,(K108+M108*O108),0)</f>
        <v>0</v>
      </c>
    </row>
    <row r="109" spans="1:17" ht="17.399999999999999" x14ac:dyDescent="0.25">
      <c r="A109" s="316"/>
      <c r="B109" s="284"/>
      <c r="C109" s="284"/>
      <c r="D109" s="284"/>
      <c r="E109" s="317"/>
      <c r="F109" s="317"/>
      <c r="G109" s="317"/>
      <c r="H109" s="317"/>
      <c r="I109" s="56"/>
      <c r="J109" s="57"/>
      <c r="K109" s="17"/>
      <c r="L109" s="58"/>
      <c r="M109" s="47"/>
      <c r="N109" s="48"/>
      <c r="O109" s="49"/>
      <c r="P109" s="50"/>
      <c r="Q109" s="539"/>
    </row>
    <row r="110" spans="1:17" ht="17.399999999999999" x14ac:dyDescent="0.25">
      <c r="A110" s="316"/>
      <c r="B110" s="284"/>
      <c r="C110" s="284"/>
      <c r="D110" s="284"/>
      <c r="E110" s="317"/>
      <c r="F110" s="317"/>
      <c r="G110" s="317"/>
      <c r="H110" s="317"/>
      <c r="I110" s="56"/>
      <c r="J110" s="57"/>
      <c r="K110" s="17"/>
      <c r="L110" s="58"/>
      <c r="M110" s="284"/>
      <c r="N110" s="59" t="s">
        <v>99</v>
      </c>
      <c r="O110" s="49"/>
      <c r="P110" s="50"/>
      <c r="Q110" s="540">
        <f>SUM(Q108:Q109)</f>
        <v>0</v>
      </c>
    </row>
    <row r="111" spans="1:17" ht="15.6" thickBot="1" x14ac:dyDescent="0.3">
      <c r="A111" s="60"/>
      <c r="B111" s="29"/>
      <c r="C111" s="61"/>
      <c r="D111" s="62"/>
      <c r="E111" s="62"/>
      <c r="F111" s="62"/>
      <c r="G111" s="62"/>
      <c r="H111" s="62"/>
      <c r="I111" s="61"/>
      <c r="J111" s="61"/>
      <c r="K111" s="63"/>
      <c r="L111" s="64"/>
      <c r="M111" s="65"/>
      <c r="N111" s="66"/>
      <c r="O111" s="64"/>
      <c r="P111" s="64"/>
      <c r="Q111" s="541"/>
    </row>
    <row r="112" spans="1:17" ht="11.25" customHeight="1" thickTop="1" x14ac:dyDescent="0.25">
      <c r="A112" s="340"/>
      <c r="B112" s="341"/>
      <c r="C112" s="341"/>
      <c r="D112" s="341"/>
      <c r="E112" s="341"/>
      <c r="F112" s="341"/>
      <c r="G112" s="341"/>
      <c r="H112" s="341"/>
      <c r="I112" s="341"/>
      <c r="J112" s="341"/>
      <c r="K112" s="341"/>
      <c r="L112" s="341"/>
      <c r="M112" s="341"/>
      <c r="N112" s="341"/>
      <c r="O112" s="341"/>
      <c r="P112" s="341"/>
      <c r="Q112" s="542"/>
    </row>
    <row r="113" spans="1:17" ht="17.399999999999999" x14ac:dyDescent="0.25">
      <c r="A113" s="7" t="s">
        <v>194</v>
      </c>
      <c r="B113" s="12"/>
      <c r="C113" s="15"/>
      <c r="D113" s="53"/>
      <c r="E113" s="53"/>
      <c r="F113" s="53"/>
      <c r="G113" s="53"/>
      <c r="H113" s="53"/>
      <c r="I113" s="15"/>
      <c r="J113" s="15"/>
      <c r="K113" s="54"/>
      <c r="L113" s="17"/>
      <c r="M113" s="55"/>
      <c r="N113" s="48"/>
      <c r="O113" s="17"/>
      <c r="P113" s="17"/>
      <c r="Q113" s="543"/>
    </row>
    <row r="114" spans="1:17" x14ac:dyDescent="0.25">
      <c r="A114" s="1684" t="s">
        <v>120</v>
      </c>
      <c r="B114" s="1681"/>
      <c r="C114" s="1681"/>
      <c r="D114" s="1681"/>
      <c r="E114" s="1681"/>
      <c r="F114" s="12"/>
      <c r="G114" s="12"/>
      <c r="H114" s="12"/>
      <c r="I114" s="284"/>
      <c r="J114" s="22"/>
      <c r="K114" s="56">
        <f>IF('Input Data'!$G$33=1,0.05,IF('Input Data'!$G$33=2,Scales!$L$5,IF('Input Data'!$G$33=3,Scales!$L$6,IF('Input Data'!$G$33=4,Scales!$L$7,0.7))))</f>
        <v>0.05</v>
      </c>
      <c r="L114" s="50" t="s">
        <v>2</v>
      </c>
      <c r="M114" s="548">
        <f>'Input Data'!$I$40</f>
        <v>0</v>
      </c>
      <c r="N114" s="549" t="s">
        <v>22</v>
      </c>
      <c r="O114" s="550">
        <f>IF('Input Data'!$I$40&gt;0,$Q$108,0)</f>
        <v>0</v>
      </c>
      <c r="P114" s="54"/>
      <c r="Q114" s="543">
        <f>IF('Input Data'!$I$40&gt;0,IF('Input Data'!$E$35="N",(K114*M114/M115*O114),0),0)</f>
        <v>0</v>
      </c>
    </row>
    <row r="115" spans="1:17" x14ac:dyDescent="0.25">
      <c r="A115" s="1685"/>
      <c r="B115" s="1681"/>
      <c r="C115" s="1681"/>
      <c r="D115" s="1681"/>
      <c r="E115" s="1681"/>
      <c r="F115" s="12"/>
      <c r="G115" s="12"/>
      <c r="H115" s="12"/>
      <c r="I115" s="67"/>
      <c r="J115" s="53"/>
      <c r="K115" s="56"/>
      <c r="L115" s="17"/>
      <c r="M115" s="551">
        <f>IF('Input Data'!$I$40&gt;0,'Input Data'!$I$48,0)</f>
        <v>0</v>
      </c>
      <c r="N115" s="549"/>
      <c r="O115" s="550"/>
      <c r="P115" s="54"/>
      <c r="Q115" s="543"/>
    </row>
    <row r="116" spans="1:17" x14ac:dyDescent="0.25">
      <c r="A116" s="13"/>
      <c r="B116" s="8"/>
      <c r="C116" s="12"/>
      <c r="D116" s="12"/>
      <c r="E116" s="12"/>
      <c r="F116" s="12"/>
      <c r="G116" s="12"/>
      <c r="H116" s="12"/>
      <c r="I116" s="68"/>
      <c r="J116" s="57"/>
      <c r="K116" s="23"/>
      <c r="L116" s="69"/>
      <c r="M116" s="552"/>
      <c r="N116" s="553"/>
      <c r="O116" s="552"/>
      <c r="P116" s="69"/>
      <c r="Q116" s="532"/>
    </row>
    <row r="117" spans="1:17" x14ac:dyDescent="0.25">
      <c r="A117" s="1679" t="s">
        <v>119</v>
      </c>
      <c r="B117" s="1680"/>
      <c r="C117" s="1681"/>
      <c r="D117" s="1681"/>
      <c r="E117" s="327"/>
      <c r="F117" s="327"/>
      <c r="G117" s="56"/>
      <c r="H117" s="327"/>
      <c r="I117" s="68">
        <f>IF('Input Data'!$I$41&gt;0,1.25,0)</f>
        <v>0</v>
      </c>
      <c r="J117" s="22" t="s">
        <v>1</v>
      </c>
      <c r="K117" s="56">
        <f>IF('Input Data'!$G$33=1,0.05,IF('Input Data'!$G$33=2,Scales!$L$5,IF('Input Data'!$G$33=3,Scales!$L$6,IF('Input Data'!$G$33=4,Scales!$L$7,0.7))))</f>
        <v>0.05</v>
      </c>
      <c r="L117" s="50" t="s">
        <v>2</v>
      </c>
      <c r="M117" s="550">
        <f>'Input Data'!$I$41</f>
        <v>0</v>
      </c>
      <c r="N117" s="549" t="s">
        <v>22</v>
      </c>
      <c r="O117" s="550">
        <f>IF('Input Data'!$I$41&gt;0,$Q$108,0)</f>
        <v>0</v>
      </c>
      <c r="P117" s="17"/>
      <c r="Q117" s="543">
        <f>IF('Input Data'!$I$41&gt;0,IF('Input Data'!$E$35="N",(I117*K117*M117/M118*O117),0),0)</f>
        <v>0</v>
      </c>
    </row>
    <row r="118" spans="1:17" x14ac:dyDescent="0.25">
      <c r="A118" s="1682"/>
      <c r="B118" s="1683"/>
      <c r="C118" s="1683"/>
      <c r="D118" s="1683"/>
      <c r="E118" s="12"/>
      <c r="F118" s="12"/>
      <c r="G118" s="12"/>
      <c r="H118" s="12"/>
      <c r="I118" s="68"/>
      <c r="J118" s="57"/>
      <c r="K118" s="23"/>
      <c r="L118" s="69"/>
      <c r="M118" s="551">
        <f>IF('Input Data'!$I$41&gt;0,'Input Data'!$I$48,0)</f>
        <v>0</v>
      </c>
      <c r="N118" s="553"/>
      <c r="O118" s="552"/>
      <c r="P118" s="69"/>
      <c r="Q118" s="532"/>
    </row>
    <row r="119" spans="1:17" x14ac:dyDescent="0.25">
      <c r="A119" s="9"/>
      <c r="B119" s="10"/>
      <c r="C119" s="10"/>
      <c r="D119" s="10"/>
      <c r="E119" s="12"/>
      <c r="F119" s="12"/>
      <c r="G119" s="12"/>
      <c r="H119" s="12"/>
      <c r="I119" s="68"/>
      <c r="J119" s="57"/>
      <c r="K119" s="56"/>
      <c r="L119" s="50"/>
      <c r="M119" s="554"/>
      <c r="N119" s="553"/>
      <c r="O119" s="554"/>
      <c r="P119" s="69"/>
      <c r="Q119" s="532"/>
    </row>
    <row r="120" spans="1:17" x14ac:dyDescent="0.25">
      <c r="A120" s="1675" t="s">
        <v>101</v>
      </c>
      <c r="B120" s="1676"/>
      <c r="C120" s="1676"/>
      <c r="D120" s="1676"/>
      <c r="E120" s="12"/>
      <c r="F120" s="12"/>
      <c r="G120" s="12"/>
      <c r="H120" s="12"/>
      <c r="I120" s="71">
        <f>IF('Input Data'!$I42&gt;0,0.25,0)</f>
        <v>0</v>
      </c>
      <c r="J120" s="22" t="s">
        <v>1</v>
      </c>
      <c r="K120" s="56">
        <f>IF('Input Data'!$G$33=1,0.05,IF('Input Data'!$G$33=2,Scales!$L$5,IF('Input Data'!$G$33=3,Scales!$L$6,IF('Input Data'!$G$33=4,Scales!$L$7,0.7))))</f>
        <v>0.05</v>
      </c>
      <c r="L120" s="50" t="s">
        <v>2</v>
      </c>
      <c r="M120" s="550">
        <f>'Input Data'!$I$42</f>
        <v>0</v>
      </c>
      <c r="N120" s="549" t="s">
        <v>1</v>
      </c>
      <c r="O120" s="550">
        <f>IF('Input Data'!$I$42&gt;0,$Q$108,0)</f>
        <v>0</v>
      </c>
      <c r="P120" s="22"/>
      <c r="Q120" s="543">
        <f>IF('Input Data'!$I$42&gt;0,IF('Input Data'!$E$35="N",(I120*K120*M120/M121*O120),0),0)</f>
        <v>0</v>
      </c>
    </row>
    <row r="121" spans="1:17" x14ac:dyDescent="0.25">
      <c r="A121" s="1677"/>
      <c r="B121" s="1678"/>
      <c r="C121" s="1678"/>
      <c r="D121" s="1678"/>
      <c r="E121" s="12"/>
      <c r="F121" s="12"/>
      <c r="G121" s="12"/>
      <c r="H121" s="12"/>
      <c r="I121" s="68"/>
      <c r="J121" s="57"/>
      <c r="K121" s="56"/>
      <c r="L121" s="50"/>
      <c r="M121" s="551">
        <f>IF('Input Data'!$I$42&gt;0,'Input Data'!$I$48,0)</f>
        <v>0</v>
      </c>
      <c r="N121" s="553"/>
      <c r="O121" s="554"/>
      <c r="P121" s="69"/>
      <c r="Q121" s="532"/>
    </row>
    <row r="122" spans="1:17" x14ac:dyDescent="0.25">
      <c r="A122" s="11"/>
      <c r="B122" s="8"/>
      <c r="C122" s="12"/>
      <c r="D122" s="12"/>
      <c r="E122" s="12"/>
      <c r="F122" s="12"/>
      <c r="G122" s="12"/>
      <c r="H122" s="12"/>
      <c r="I122" s="68"/>
      <c r="J122" s="57"/>
      <c r="K122" s="56"/>
      <c r="L122" s="50"/>
      <c r="M122" s="554"/>
      <c r="N122" s="553"/>
      <c r="O122" s="554"/>
      <c r="P122" s="69"/>
      <c r="Q122" s="532"/>
    </row>
    <row r="123" spans="1:17" x14ac:dyDescent="0.25">
      <c r="A123" s="1679" t="s">
        <v>114</v>
      </c>
      <c r="B123" s="1680"/>
      <c r="C123" s="1681"/>
      <c r="D123" s="1681"/>
      <c r="E123" s="327"/>
      <c r="F123" s="327"/>
      <c r="G123" s="327"/>
      <c r="H123" s="327"/>
      <c r="I123" s="71">
        <f>IF('Input Data'!$I$43&gt;0,1.25,0)</f>
        <v>0</v>
      </c>
      <c r="J123" s="22" t="s">
        <v>1</v>
      </c>
      <c r="K123" s="56">
        <f>IF('Input Data'!$G$33=1,0.05,IF('Input Data'!$G$33=2,Scales!$L$5,IF('Input Data'!$G$33=3,Scales!$L$6,IF('Input Data'!$G$33=4,Scales!$L$7,0.7))))</f>
        <v>0.05</v>
      </c>
      <c r="L123" s="50" t="s">
        <v>2</v>
      </c>
      <c r="M123" s="550">
        <f>'Input Data'!$I$43</f>
        <v>0</v>
      </c>
      <c r="N123" s="549" t="s">
        <v>22</v>
      </c>
      <c r="O123" s="550">
        <f>IF('Input Data'!$I$43&gt;0,$Q$108,0)</f>
        <v>0</v>
      </c>
      <c r="P123" s="17"/>
      <c r="Q123" s="543">
        <f>IF('Input Data'!$I$43&gt;0,IF('Input Data'!$E$35="N",(I123*K123*M123/M124*O123),0),0)</f>
        <v>0</v>
      </c>
    </row>
    <row r="124" spans="1:17" x14ac:dyDescent="0.25">
      <c r="A124" s="1682"/>
      <c r="B124" s="1683"/>
      <c r="C124" s="1683"/>
      <c r="D124" s="1683"/>
      <c r="E124" s="12"/>
      <c r="F124" s="12"/>
      <c r="G124" s="12"/>
      <c r="H124" s="12"/>
      <c r="I124" s="68"/>
      <c r="J124" s="57"/>
      <c r="K124" s="56"/>
      <c r="L124" s="50"/>
      <c r="M124" s="551">
        <f>IF('Input Data'!$I$43&gt;0,'Input Data'!$I$48,0)</f>
        <v>0</v>
      </c>
      <c r="N124" s="553"/>
      <c r="O124" s="554"/>
      <c r="P124" s="69"/>
      <c r="Q124" s="532"/>
    </row>
    <row r="125" spans="1:17" x14ac:dyDescent="0.25">
      <c r="A125" s="316"/>
      <c r="B125" s="284"/>
      <c r="C125" s="284"/>
      <c r="D125" s="284"/>
      <c r="E125" s="12"/>
      <c r="F125" s="12"/>
      <c r="G125" s="12"/>
      <c r="H125" s="12"/>
      <c r="I125" s="68"/>
      <c r="J125" s="57"/>
      <c r="K125" s="56"/>
      <c r="L125" s="50"/>
      <c r="M125" s="550"/>
      <c r="N125" s="553"/>
      <c r="O125" s="554"/>
      <c r="P125" s="69"/>
      <c r="Q125" s="532"/>
    </row>
    <row r="126" spans="1:17" x14ac:dyDescent="0.25">
      <c r="A126" s="1675" t="s">
        <v>115</v>
      </c>
      <c r="B126" s="1676"/>
      <c r="C126" s="1676"/>
      <c r="D126" s="1676"/>
      <c r="E126" s="278"/>
      <c r="F126" s="278"/>
      <c r="G126" s="71">
        <f>IF('Input Data'!$I$44&gt;0,0.25,0)</f>
        <v>0</v>
      </c>
      <c r="H126" s="22" t="s">
        <v>1</v>
      </c>
      <c r="I126" s="68">
        <f>IF('Input Data'!$I$44&gt;0,1.25,0)</f>
        <v>0</v>
      </c>
      <c r="J126" s="22" t="s">
        <v>1</v>
      </c>
      <c r="K126" s="56">
        <f>IF('Input Data'!$G$33=1,0.05,IF('Input Data'!$G$33=2,Scales!$L$5,IF('Input Data'!$G$33=3,Scales!$L$6,IF('Input Data'!$G$33=4,Scales!$L$7,0.7))))</f>
        <v>0.05</v>
      </c>
      <c r="L126" s="50" t="s">
        <v>2</v>
      </c>
      <c r="M126" s="550">
        <f>'Input Data'!$I$44</f>
        <v>0</v>
      </c>
      <c r="N126" s="549" t="s">
        <v>1</v>
      </c>
      <c r="O126" s="550">
        <f>IF('Input Data'!$I$44&gt;0,$Q$108,0)</f>
        <v>0</v>
      </c>
      <c r="P126" s="69"/>
      <c r="Q126" s="543">
        <f>IF('Input Data'!$I$44&gt;0,IF('Input Data'!$E$35="N",(G126*I126*K126*M126/M127*O126),0),0)</f>
        <v>0</v>
      </c>
    </row>
    <row r="127" spans="1:17" x14ac:dyDescent="0.25">
      <c r="A127" s="1677"/>
      <c r="B127" s="1678"/>
      <c r="C127" s="1678"/>
      <c r="D127" s="1678"/>
      <c r="E127" s="278"/>
      <c r="F127" s="278"/>
      <c r="G127" s="278"/>
      <c r="H127" s="278"/>
      <c r="I127" s="68"/>
      <c r="J127" s="57"/>
      <c r="K127" s="56"/>
      <c r="L127" s="69"/>
      <c r="M127" s="551">
        <f>IF('Input Data'!$I$44&gt;0,'Input Data'!$I$48,0)</f>
        <v>0</v>
      </c>
      <c r="N127" s="553"/>
      <c r="O127" s="552"/>
      <c r="P127" s="69"/>
      <c r="Q127" s="532"/>
    </row>
    <row r="128" spans="1:17" x14ac:dyDescent="0.25">
      <c r="A128" s="13"/>
      <c r="B128" s="8"/>
      <c r="C128" s="12"/>
      <c r="D128" s="12"/>
      <c r="E128" s="12"/>
      <c r="F128" s="12"/>
      <c r="G128" s="12"/>
      <c r="H128" s="12"/>
      <c r="I128" s="68"/>
      <c r="J128" s="57"/>
      <c r="K128" s="56"/>
      <c r="L128" s="50"/>
      <c r="M128" s="554"/>
      <c r="N128" s="553"/>
      <c r="O128" s="554"/>
      <c r="P128" s="69"/>
      <c r="Q128" s="532"/>
    </row>
    <row r="129" spans="1:17" ht="26.25" customHeight="1" x14ac:dyDescent="0.25">
      <c r="A129" s="1675" t="s">
        <v>116</v>
      </c>
      <c r="B129" s="1676"/>
      <c r="C129" s="1676"/>
      <c r="D129" s="1676"/>
      <c r="E129" s="284"/>
      <c r="F129" s="284"/>
      <c r="G129" s="71">
        <f>IF('Input Data'!$I$45&gt;0,1.25,0)</f>
        <v>0</v>
      </c>
      <c r="H129" s="22" t="s">
        <v>1</v>
      </c>
      <c r="I129" s="68">
        <f>IF('Input Data'!$I$45&gt;0,1.25,0)</f>
        <v>0</v>
      </c>
      <c r="J129" s="22" t="s">
        <v>1</v>
      </c>
      <c r="K129" s="56">
        <f>IF('Input Data'!$G$33=1,0.05,IF('Input Data'!$G$33=2,Scales!$L$5,IF('Input Data'!$G$33=3,Scales!$L$6,IF('Input Data'!$G$33=4,Scales!$L$7,0.7))))</f>
        <v>0.05</v>
      </c>
      <c r="L129" s="50" t="s">
        <v>2</v>
      </c>
      <c r="M129" s="550">
        <f>'Input Data'!$I$45</f>
        <v>0</v>
      </c>
      <c r="N129" s="549" t="s">
        <v>1</v>
      </c>
      <c r="O129" s="550">
        <f>IF('Input Data'!$I$45&gt;0,$Q$108,0)</f>
        <v>0</v>
      </c>
      <c r="P129" s="284"/>
      <c r="Q129" s="543">
        <f>IF('Input Data'!$I$45&gt;0,IF('Input Data'!$E$35="N",(G129*I129*K129*M129/M130*O129),0),0)</f>
        <v>0</v>
      </c>
    </row>
    <row r="130" spans="1:17" x14ac:dyDescent="0.25">
      <c r="A130" s="1677"/>
      <c r="B130" s="1678"/>
      <c r="C130" s="1678"/>
      <c r="D130" s="1678"/>
      <c r="E130" s="284"/>
      <c r="F130" s="284"/>
      <c r="G130" s="284"/>
      <c r="H130" s="284"/>
      <c r="I130" s="284"/>
      <c r="J130" s="284"/>
      <c r="K130" s="284"/>
      <c r="L130" s="284"/>
      <c r="M130" s="551">
        <f>IF('Input Data'!$I$45&gt;0,'Input Data'!$I$48,0)</f>
        <v>0</v>
      </c>
      <c r="N130" s="555"/>
      <c r="O130" s="555"/>
      <c r="P130" s="284"/>
      <c r="Q130" s="527"/>
    </row>
    <row r="131" spans="1:17" x14ac:dyDescent="0.25">
      <c r="A131" s="316"/>
      <c r="B131" s="284"/>
      <c r="C131" s="284"/>
      <c r="D131" s="284"/>
      <c r="E131" s="284"/>
      <c r="F131" s="284"/>
      <c r="G131" s="284"/>
      <c r="H131" s="284"/>
      <c r="I131" s="284"/>
      <c r="J131" s="284"/>
      <c r="K131" s="284"/>
      <c r="L131" s="284"/>
      <c r="M131" s="555"/>
      <c r="N131" s="555"/>
      <c r="O131" s="555"/>
      <c r="P131" s="284"/>
      <c r="Q131" s="527"/>
    </row>
    <row r="132" spans="1:17" x14ac:dyDescent="0.25">
      <c r="A132" s="1675" t="s">
        <v>117</v>
      </c>
      <c r="B132" s="1676"/>
      <c r="C132" s="1676"/>
      <c r="D132" s="1676"/>
      <c r="E132" s="284"/>
      <c r="F132" s="278"/>
      <c r="G132" s="71">
        <f>IF('Input Data'!$I$46&gt;0,1.25,0)</f>
        <v>0</v>
      </c>
      <c r="H132" s="22" t="s">
        <v>1</v>
      </c>
      <c r="I132" s="71">
        <f>IF('Input Data'!$I$46&gt;0,0.25,0)</f>
        <v>0</v>
      </c>
      <c r="J132" s="22" t="s">
        <v>1</v>
      </c>
      <c r="K132" s="56">
        <f>IF('Input Data'!$G$33=1,0.05,IF('Input Data'!$G$33=2,Scales!$L$5,IF('Input Data'!$G$33=3,Scales!$L$6,IF('Input Data'!$G$33=4,Scales!$L$7,0.7))))</f>
        <v>0.05</v>
      </c>
      <c r="L132" s="50" t="s">
        <v>2</v>
      </c>
      <c r="M132" s="550">
        <f>'Input Data'!$I$46</f>
        <v>0</v>
      </c>
      <c r="N132" s="549" t="s">
        <v>22</v>
      </c>
      <c r="O132" s="550">
        <f>IF('Input Data'!$I$46&gt;0,$Q$108,0)</f>
        <v>0</v>
      </c>
      <c r="P132" s="69"/>
      <c r="Q132" s="543">
        <f>IF('Input Data'!$I$46&gt;0,IF('Input Data'!$E$35="N",(G132*I132*K132*M132/M133*O132),0),0)</f>
        <v>0</v>
      </c>
    </row>
    <row r="133" spans="1:17" x14ac:dyDescent="0.25">
      <c r="A133" s="1677"/>
      <c r="B133" s="1678"/>
      <c r="C133" s="1678"/>
      <c r="D133" s="1678"/>
      <c r="E133" s="278"/>
      <c r="F133" s="278"/>
      <c r="G133" s="278"/>
      <c r="H133" s="278"/>
      <c r="I133" s="68"/>
      <c r="J133" s="57"/>
      <c r="K133" s="56"/>
      <c r="L133" s="69"/>
      <c r="M133" s="551">
        <f>IF('Input Data'!$I$46&gt;0,'Input Data'!$I$48,0)</f>
        <v>0</v>
      </c>
      <c r="N133" s="553"/>
      <c r="O133" s="552"/>
      <c r="P133" s="69"/>
      <c r="Q133" s="532"/>
    </row>
    <row r="134" spans="1:17" x14ac:dyDescent="0.25">
      <c r="A134" s="4"/>
      <c r="B134" s="278"/>
      <c r="C134" s="278"/>
      <c r="D134" s="278"/>
      <c r="E134" s="71"/>
      <c r="F134" s="278"/>
      <c r="G134" s="278"/>
      <c r="H134" s="278"/>
      <c r="I134" s="68"/>
      <c r="J134" s="57"/>
      <c r="K134" s="56"/>
      <c r="L134" s="69"/>
      <c r="M134" s="552"/>
      <c r="N134" s="553"/>
      <c r="O134" s="552"/>
      <c r="P134" s="69"/>
      <c r="Q134" s="532"/>
    </row>
    <row r="135" spans="1:17" ht="25.5" customHeight="1" x14ac:dyDescent="0.25">
      <c r="A135" s="1675" t="s">
        <v>118</v>
      </c>
      <c r="B135" s="1676"/>
      <c r="C135" s="1676"/>
      <c r="D135" s="1676"/>
      <c r="E135" s="71">
        <f>IF('Input Data'!$I$47&gt;0,1.25,0)</f>
        <v>0</v>
      </c>
      <c r="F135" s="22" t="s">
        <v>1</v>
      </c>
      <c r="G135" s="71">
        <f>IF('Input Data'!$I$47&gt;0,0.25,0)</f>
        <v>0</v>
      </c>
      <c r="H135" s="22" t="s">
        <v>1</v>
      </c>
      <c r="I135" s="68">
        <f>IF('Input Data'!$I$47&gt;0,1.25,0)</f>
        <v>0</v>
      </c>
      <c r="J135" s="22" t="s">
        <v>1</v>
      </c>
      <c r="K135" s="56">
        <f>IF('Input Data'!$G$33=1,0.05,IF('Input Data'!$G$33=2,Scales!$L$5,IF('Input Data'!$G$33=3,Scales!$L$6,IF('Input Data'!$G$33=4,Scales!$L$7,0.7))))</f>
        <v>0.05</v>
      </c>
      <c r="L135" s="50" t="s">
        <v>2</v>
      </c>
      <c r="M135" s="550">
        <f>'Input Data'!$I$47</f>
        <v>0</v>
      </c>
      <c r="N135" s="549" t="s">
        <v>1</v>
      </c>
      <c r="O135" s="550">
        <f>IF('Input Data'!$I$47&gt;0,$Q$108,0)</f>
        <v>0</v>
      </c>
      <c r="P135" s="69"/>
      <c r="Q135" s="543">
        <f>IF('Input Data'!$I$47&gt;0,IF('Input Data'!$E$35="N",(E135*G135*I135*K135*M135/M136*O135),0),0)</f>
        <v>0</v>
      </c>
    </row>
    <row r="136" spans="1:17" x14ac:dyDescent="0.25">
      <c r="A136" s="1677"/>
      <c r="B136" s="1678"/>
      <c r="C136" s="1678"/>
      <c r="D136" s="1678"/>
      <c r="E136" s="278"/>
      <c r="F136" s="278"/>
      <c r="G136" s="278"/>
      <c r="H136" s="278"/>
      <c r="I136" s="284"/>
      <c r="J136" s="57"/>
      <c r="K136" s="56"/>
      <c r="L136" s="69"/>
      <c r="M136" s="551">
        <f>IF('Input Data'!$I$47&gt;0,'Input Data'!$I$48,0)</f>
        <v>0</v>
      </c>
      <c r="N136" s="553"/>
      <c r="O136" s="552"/>
      <c r="P136" s="69"/>
      <c r="Q136" s="532"/>
    </row>
    <row r="137" spans="1:17" ht="15.6" thickBot="1" x14ac:dyDescent="0.3">
      <c r="A137" s="306"/>
      <c r="B137" s="31"/>
      <c r="C137" s="31"/>
      <c r="D137" s="31"/>
      <c r="E137" s="31"/>
      <c r="F137" s="31"/>
      <c r="G137" s="31"/>
      <c r="H137" s="31"/>
      <c r="I137" s="307"/>
      <c r="J137" s="308"/>
      <c r="K137" s="309"/>
      <c r="L137" s="74"/>
      <c r="M137" s="74"/>
      <c r="N137" s="310"/>
      <c r="O137" s="74"/>
      <c r="P137" s="74"/>
      <c r="Q137" s="544"/>
    </row>
    <row r="138" spans="1:17" ht="16.2" thickTop="1" thickBot="1" x14ac:dyDescent="0.3">
      <c r="A138" s="72"/>
      <c r="B138" s="30"/>
      <c r="C138" s="30"/>
      <c r="D138" s="30"/>
      <c r="E138" s="30"/>
      <c r="F138" s="30"/>
      <c r="G138" s="73"/>
      <c r="H138" s="30"/>
      <c r="I138" s="30"/>
      <c r="J138" s="30"/>
      <c r="K138" s="74"/>
      <c r="L138" s="74"/>
      <c r="M138" s="73"/>
      <c r="N138" s="73"/>
      <c r="O138" s="276" t="s">
        <v>195</v>
      </c>
      <c r="P138" s="73"/>
      <c r="Q138" s="545">
        <f>SUM(Q114:Q136)</f>
        <v>0</v>
      </c>
    </row>
    <row r="139" spans="1:17" ht="18" thickTop="1" x14ac:dyDescent="0.25">
      <c r="A139" s="7" t="s">
        <v>193</v>
      </c>
      <c r="B139" s="8"/>
      <c r="C139" s="8"/>
      <c r="D139" s="8"/>
      <c r="E139" s="8"/>
      <c r="F139" s="8"/>
      <c r="G139" s="8"/>
      <c r="H139" s="8"/>
      <c r="I139" s="8"/>
      <c r="J139" s="8"/>
      <c r="K139" s="8"/>
      <c r="L139" s="8"/>
      <c r="M139" s="8"/>
      <c r="N139" s="57"/>
      <c r="O139" s="75"/>
      <c r="P139" s="8"/>
      <c r="Q139" s="532"/>
    </row>
    <row r="140" spans="1:17" x14ac:dyDescent="0.25">
      <c r="A140" s="1684" t="s">
        <v>120</v>
      </c>
      <c r="B140" s="1681"/>
      <c r="C140" s="1681"/>
      <c r="D140" s="1681"/>
      <c r="E140" s="284"/>
      <c r="F140" s="22"/>
      <c r="G140" s="22"/>
      <c r="H140" s="22"/>
      <c r="I140" s="12"/>
      <c r="J140" s="12"/>
      <c r="K140" s="56">
        <f>IF('Input Data'!$G$33&lt;5,0,IF('Input Data'!$G$33=5,0.25,IF('Input Data'!$G$33=6,0.3)))</f>
        <v>0</v>
      </c>
      <c r="L140" s="25" t="s">
        <v>2</v>
      </c>
      <c r="M140" s="556">
        <f>'Input Data'!I51</f>
        <v>0</v>
      </c>
      <c r="N140" s="549" t="s">
        <v>22</v>
      </c>
      <c r="O140" s="557">
        <f>IF('Input Data'!$G$33&gt;4,IF('Input Data'!$I$51&gt;0,$Q$108,0),0)</f>
        <v>0</v>
      </c>
      <c r="P140" s="17"/>
      <c r="Q140" s="543">
        <f>IF('Input Data'!$I$51&gt;0,(K140*M140/M141*O140),0)</f>
        <v>0</v>
      </c>
    </row>
    <row r="141" spans="1:17" x14ac:dyDescent="0.25">
      <c r="A141" s="1685"/>
      <c r="B141" s="1681"/>
      <c r="C141" s="1681"/>
      <c r="D141" s="1681"/>
      <c r="E141" s="284"/>
      <c r="F141" s="53"/>
      <c r="G141" s="53"/>
      <c r="H141" s="53"/>
      <c r="I141" s="12"/>
      <c r="J141" s="12"/>
      <c r="K141" s="56"/>
      <c r="L141" s="15"/>
      <c r="M141" s="558">
        <f>IF('Input Data'!$I$51&gt;0,IF('Input Data'!$G$33&gt;4,'Input Data'!$I$48,0),0)</f>
        <v>0</v>
      </c>
      <c r="N141" s="549"/>
      <c r="O141" s="550"/>
      <c r="P141" s="17"/>
      <c r="Q141" s="543"/>
    </row>
    <row r="142" spans="1:17" x14ac:dyDescent="0.25">
      <c r="A142" s="328"/>
      <c r="B142" s="327"/>
      <c r="C142" s="327"/>
      <c r="D142" s="327"/>
      <c r="E142" s="284"/>
      <c r="F142" s="53"/>
      <c r="G142" s="53"/>
      <c r="H142" s="53"/>
      <c r="I142" s="12"/>
      <c r="J142" s="12"/>
      <c r="K142" s="56"/>
      <c r="L142" s="15"/>
      <c r="M142" s="558"/>
      <c r="N142" s="549"/>
      <c r="O142" s="550"/>
      <c r="P142" s="17"/>
      <c r="Q142" s="543"/>
    </row>
    <row r="143" spans="1:17" x14ac:dyDescent="0.25">
      <c r="A143" s="1686" t="s">
        <v>182</v>
      </c>
      <c r="B143" s="1681"/>
      <c r="C143" s="1681"/>
      <c r="D143" s="1681"/>
      <c r="E143" s="264"/>
      <c r="F143" s="317"/>
      <c r="G143" s="317"/>
      <c r="H143" s="317"/>
      <c r="I143" s="68">
        <f>IF('Input Data'!$I$52&gt;0,1.25,0)</f>
        <v>0</v>
      </c>
      <c r="J143" s="12"/>
      <c r="K143" s="56">
        <f>IF('Input Data'!$G$33&lt;5,0,IF('Input Data'!$G$33=5,0.25,IF('Input Data'!$G$33=6,0.3)))</f>
        <v>0</v>
      </c>
      <c r="L143" s="25" t="s">
        <v>2</v>
      </c>
      <c r="M143" s="559">
        <f>'Input Data'!$I$52</f>
        <v>0</v>
      </c>
      <c r="N143" s="549"/>
      <c r="O143" s="557">
        <f>IF('Input Data'!$G$33&gt;4,IF('Input Data'!$I$52&gt;0,$Q$108,0),0)</f>
        <v>0</v>
      </c>
      <c r="P143" s="17"/>
      <c r="Q143" s="543">
        <f>IF('Input Data'!$I$52&gt;0,(I143*K143*M143/M144*O143),0)</f>
        <v>0</v>
      </c>
    </row>
    <row r="144" spans="1:17" x14ac:dyDescent="0.25">
      <c r="A144" s="1685"/>
      <c r="B144" s="1681"/>
      <c r="C144" s="1681"/>
      <c r="D144" s="1681"/>
      <c r="E144" s="265"/>
      <c r="F144" s="265"/>
      <c r="G144" s="265"/>
      <c r="H144" s="265"/>
      <c r="I144" s="12"/>
      <c r="J144" s="12"/>
      <c r="K144" s="23"/>
      <c r="L144" s="8"/>
      <c r="M144" s="558">
        <f>IF('Input Data'!$I$52&gt;0,IF('Input Data'!$G$33&gt;4,'Input Data'!$I$48,0),0)</f>
        <v>0</v>
      </c>
      <c r="N144" s="549"/>
      <c r="O144" s="550"/>
      <c r="P144" s="17"/>
      <c r="Q144" s="543"/>
    </row>
    <row r="145" spans="1:17" x14ac:dyDescent="0.25">
      <c r="A145" s="52"/>
      <c r="B145" s="12"/>
      <c r="C145" s="15"/>
      <c r="D145" s="53"/>
      <c r="E145" s="53"/>
      <c r="F145" s="53"/>
      <c r="G145" s="53"/>
      <c r="H145" s="53"/>
      <c r="I145" s="12"/>
      <c r="J145" s="12"/>
      <c r="K145" s="56"/>
      <c r="L145" s="15"/>
      <c r="M145" s="558"/>
      <c r="N145" s="549"/>
      <c r="O145" s="550"/>
      <c r="P145" s="17"/>
      <c r="Q145" s="543"/>
    </row>
    <row r="146" spans="1:17" x14ac:dyDescent="0.25">
      <c r="A146" s="1679" t="s">
        <v>114</v>
      </c>
      <c r="B146" s="1680"/>
      <c r="C146" s="1681"/>
      <c r="D146" s="1681"/>
      <c r="E146" s="22"/>
      <c r="F146" s="22"/>
      <c r="G146" s="22"/>
      <c r="H146" s="22"/>
      <c r="I146" s="68">
        <f>IF('Input Data'!$I$53&gt;0,1.25,0)</f>
        <v>0</v>
      </c>
      <c r="J146" s="22" t="s">
        <v>1</v>
      </c>
      <c r="K146" s="56">
        <f>IF('Input Data'!$G$33&lt;5,0,IF('Input Data'!$G$33=5,0.25,IF('Input Data'!$G$33=6,0.3)))</f>
        <v>0</v>
      </c>
      <c r="L146" s="25" t="s">
        <v>2</v>
      </c>
      <c r="M146" s="559">
        <f>'Input Data'!$I$53</f>
        <v>0</v>
      </c>
      <c r="N146" s="549" t="s">
        <v>22</v>
      </c>
      <c r="O146" s="557">
        <f>IF('Input Data'!$G$33&gt;4,IF('Input Data'!$I$53&gt;0,$Q$108,0),0)</f>
        <v>0</v>
      </c>
      <c r="P146" s="50"/>
      <c r="Q146" s="543">
        <f>IF('Input Data'!$I$53&gt;0,(I146*K146*M146/M147*O146),0)</f>
        <v>0</v>
      </c>
    </row>
    <row r="147" spans="1:17" x14ac:dyDescent="0.25">
      <c r="A147" s="1682"/>
      <c r="B147" s="1683"/>
      <c r="C147" s="1683"/>
      <c r="D147" s="1683"/>
      <c r="E147" s="57"/>
      <c r="F147" s="57"/>
      <c r="G147" s="57"/>
      <c r="H147" s="57"/>
      <c r="I147" s="12"/>
      <c r="J147" s="57"/>
      <c r="K147" s="23"/>
      <c r="L147" s="8"/>
      <c r="M147" s="558">
        <f>IF('Input Data'!$I$53&gt;0,IF('Input Data'!$G$33&gt;4,'Input Data'!$I$48,0),0)</f>
        <v>0</v>
      </c>
      <c r="N147" s="553"/>
      <c r="O147" s="552"/>
      <c r="P147" s="69"/>
      <c r="Q147" s="532"/>
    </row>
    <row r="148" spans="1:17" x14ac:dyDescent="0.25">
      <c r="A148" s="13"/>
      <c r="B148" s="8"/>
      <c r="C148" s="12"/>
      <c r="D148" s="12"/>
      <c r="E148" s="57"/>
      <c r="F148" s="57"/>
      <c r="G148" s="57"/>
      <c r="H148" s="57"/>
      <c r="I148" s="12"/>
      <c r="J148" s="57"/>
      <c r="K148" s="284"/>
      <c r="L148" s="284"/>
      <c r="M148" s="555"/>
      <c r="N148" s="549"/>
      <c r="O148" s="552"/>
      <c r="P148" s="69"/>
      <c r="Q148" s="532"/>
    </row>
    <row r="149" spans="1:17" ht="25.5" customHeight="1" x14ac:dyDescent="0.25">
      <c r="A149" s="1675" t="s">
        <v>116</v>
      </c>
      <c r="B149" s="1676"/>
      <c r="C149" s="1676"/>
      <c r="D149" s="1676"/>
      <c r="E149" s="284"/>
      <c r="F149" s="284"/>
      <c r="G149" s="71">
        <f>IF('Input Data'!$I$54&gt;0,1.25,0)</f>
        <v>0</v>
      </c>
      <c r="H149" s="22" t="s">
        <v>1</v>
      </c>
      <c r="I149" s="68">
        <f>IF('Input Data'!$I$54&gt;0,1.25,0)</f>
        <v>0</v>
      </c>
      <c r="J149" s="22" t="s">
        <v>1</v>
      </c>
      <c r="K149" s="56">
        <f>IF('Input Data'!$G$33&lt;5,0,IF('Input Data'!$G$33=5,0.25,IF('Input Data'!$G$33=6,0.3)))</f>
        <v>0</v>
      </c>
      <c r="L149" s="50" t="s">
        <v>2</v>
      </c>
      <c r="M149" s="559">
        <f>'Input Data'!$I$54</f>
        <v>0</v>
      </c>
      <c r="N149" s="560" t="s">
        <v>22</v>
      </c>
      <c r="O149" s="557">
        <f>IF('Input Data'!$G$33&gt;4,IF('Input Data'!$I$54&gt;0,$Q$108,0),0)</f>
        <v>0</v>
      </c>
      <c r="P149" s="50"/>
      <c r="Q149" s="543">
        <f>IF('Input Data'!$I$54&gt;0,(G149*I149*K149*M149/M150*O149),0)</f>
        <v>0</v>
      </c>
    </row>
    <row r="150" spans="1:17" x14ac:dyDescent="0.25">
      <c r="A150" s="1677"/>
      <c r="B150" s="1678"/>
      <c r="C150" s="1678"/>
      <c r="D150" s="1678"/>
      <c r="E150" s="284"/>
      <c r="F150" s="284"/>
      <c r="G150" s="284"/>
      <c r="H150" s="284"/>
      <c r="I150" s="284"/>
      <c r="J150" s="284"/>
      <c r="K150" s="284"/>
      <c r="L150" s="284"/>
      <c r="M150" s="558">
        <f>IF('Input Data'!$I$54&gt;0,IF('Input Data'!$G$33&gt;4,'Input Data'!$I$48,0),0)</f>
        <v>0</v>
      </c>
      <c r="N150" s="555"/>
      <c r="O150" s="555"/>
      <c r="P150" s="284"/>
      <c r="Q150" s="527"/>
    </row>
    <row r="151" spans="1:17" ht="15.6" thickBot="1" x14ac:dyDescent="0.3">
      <c r="A151" s="328"/>
      <c r="B151" s="327"/>
      <c r="C151" s="327"/>
      <c r="D151" s="57"/>
      <c r="E151" s="57"/>
      <c r="F151" s="57"/>
      <c r="G151" s="57"/>
      <c r="H151" s="57"/>
      <c r="I151" s="12"/>
      <c r="J151" s="12"/>
      <c r="K151" s="23"/>
      <c r="L151" s="8"/>
      <c r="M151" s="54"/>
      <c r="N151" s="70"/>
      <c r="O151" s="69"/>
      <c r="P151" s="69"/>
      <c r="Q151" s="546"/>
    </row>
    <row r="152" spans="1:17" ht="16.8" thickTop="1" thickBot="1" x14ac:dyDescent="0.3">
      <c r="A152" s="76"/>
      <c r="B152" s="36"/>
      <c r="C152" s="36"/>
      <c r="D152" s="36"/>
      <c r="E152" s="36"/>
      <c r="F152" s="36"/>
      <c r="G152" s="77"/>
      <c r="H152" s="36"/>
      <c r="I152" s="321"/>
      <c r="J152" s="36"/>
      <c r="K152" s="76"/>
      <c r="L152" s="36"/>
      <c r="M152" s="36"/>
      <c r="N152" s="36"/>
      <c r="O152" s="277" t="s">
        <v>196</v>
      </c>
      <c r="P152" s="36"/>
      <c r="Q152" s="547">
        <f>SUM(Q140:Q151)</f>
        <v>0</v>
      </c>
    </row>
    <row r="153" spans="1:17" ht="15.6" thickTop="1" x14ac:dyDescent="0.25"/>
  </sheetData>
  <sheetProtection algorithmName="SHA-512" hashValue="+g8jUE2O5cW8oSwC8l4Ew0qB7CrIdcEJ8PojFqKXApW8R1BKmT3J8SITJUI7agWxzsyzDt6QPqCCZ2UKWOTqLg==" saltValue="F4kXbjXK1bbvGwDISqhXpg==" spinCount="100000" sheet="1" objects="1" scenarios="1" formatCells="0" formatColumns="0" formatRows="0"/>
  <customSheetViews>
    <customSheetView guid="{87B825B6-BE84-401D-9D96-20C17A5B994F}" scale="70" showPageBreaks="1" printArea="1" hiddenRows="1" view="pageBreakPreview" topLeftCell="A43">
      <selection activeCell="Q58" sqref="Q58"/>
      <rowBreaks count="1" manualBreakCount="1">
        <brk id="105" max="16" man="1"/>
      </rowBreaks>
      <pageMargins left="0.74803149606299213" right="0.55118110236220474" top="0.59055118110236215" bottom="0.59055118110236215" header="0" footer="0"/>
      <printOptions horizontalCentered="1"/>
      <pageSetup paperSize="9" scale="43" orientation="portrait" horizontalDpi="300" verticalDpi="300" r:id="rId1"/>
      <headerFooter alignWithMargins="0">
        <oddFooter>&amp;L&amp;"Arial,Regular"&amp;9&amp;F: 
&amp;A&amp;C&amp;"Arial,Regular"&amp;P&amp;R&amp;"Arial,Regular"&amp;9&amp;D</oddFooter>
      </headerFooter>
    </customSheetView>
    <customSheetView guid="{C3FD0C30-5FEE-44FC-8C8E-ACB1A98A43F5}" scale="65" showRuler="0" topLeftCell="A69">
      <selection activeCell="B89" sqref="B89"/>
      <rowBreaks count="1" manualBreakCount="1">
        <brk id="90" max="16" man="1"/>
      </rowBreaks>
      <pageMargins left="0.35433070866141736" right="0.35433070866141736" top="0.59055118110236227" bottom="0.59055118110236227" header="0.47244094488188981" footer="0.55118110236220474"/>
      <printOptions horizontalCentered="1"/>
      <pageSetup paperSize="9" scale="53" orientation="portrait" horizontalDpi="300" verticalDpi="300" r:id="rId2"/>
      <headerFooter alignWithMargins="0">
        <oddFooter>&amp;L&amp;"Arial,Regular"&amp;9&amp;F: 
&amp;A&amp;C&amp;"Arial,Regular"&amp;P&amp;R&amp;"Arial,Regular"&amp;9&amp;D</oddFooter>
      </headerFooter>
    </customSheetView>
    <customSheetView guid="{F2EF8C40-5F38-4711-A114-3A47916B87AA}" scale="70" showPageBreaks="1" printArea="1" hiddenRows="1" view="pageBreakPreview" topLeftCell="A43">
      <selection activeCell="Q58" sqref="Q58"/>
      <rowBreaks count="1" manualBreakCount="1">
        <brk id="105" max="16" man="1"/>
      </rowBreaks>
      <pageMargins left="0.74803149606299213" right="0.55118110236220474" top="0.59055118110236215" bottom="0.59055118110236215" header="0" footer="0"/>
      <printOptions horizontalCentered="1"/>
      <pageSetup paperSize="9" scale="43" orientation="portrait" horizontalDpi="300" verticalDpi="300" r:id="rId3"/>
      <headerFooter alignWithMargins="0">
        <oddFooter>&amp;L&amp;"Arial,Regular"&amp;9&amp;F: 
&amp;A&amp;C&amp;"Arial,Regular"&amp;P&amp;R&amp;"Arial,Regular"&amp;9&amp;D</oddFooter>
      </headerFooter>
    </customSheetView>
  </customSheetViews>
  <mergeCells count="72">
    <mergeCell ref="M104:N104"/>
    <mergeCell ref="M105:N105"/>
    <mergeCell ref="K8:L8"/>
    <mergeCell ref="K9:L9"/>
    <mergeCell ref="P4:Q4"/>
    <mergeCell ref="K103:L103"/>
    <mergeCell ref="M101:N101"/>
    <mergeCell ref="M102:N102"/>
    <mergeCell ref="M103:N103"/>
    <mergeCell ref="H5:J5"/>
    <mergeCell ref="C21:K21"/>
    <mergeCell ref="M9:O9"/>
    <mergeCell ref="B9:J9"/>
    <mergeCell ref="L21:P21"/>
    <mergeCell ref="C17:I17"/>
    <mergeCell ref="B19:I19"/>
    <mergeCell ref="P13:Q13"/>
    <mergeCell ref="B13:N13"/>
    <mergeCell ref="B14:O14"/>
    <mergeCell ref="B15:O15"/>
    <mergeCell ref="A17:B17"/>
    <mergeCell ref="C16:I16"/>
    <mergeCell ref="B1:C2"/>
    <mergeCell ref="G2:K2"/>
    <mergeCell ref="B6:Q6"/>
    <mergeCell ref="B97:Q98"/>
    <mergeCell ref="B10:J10"/>
    <mergeCell ref="A16:B16"/>
    <mergeCell ref="I75:O75"/>
    <mergeCell ref="I73:J73"/>
    <mergeCell ref="L22:P22"/>
    <mergeCell ref="P7:Q7"/>
    <mergeCell ref="B8:J8"/>
    <mergeCell ref="B11:I11"/>
    <mergeCell ref="O11:Q11"/>
    <mergeCell ref="L20:M20"/>
    <mergeCell ref="O20:Q20"/>
    <mergeCell ref="M8:O8"/>
    <mergeCell ref="A129:D130"/>
    <mergeCell ref="A117:D118"/>
    <mergeCell ref="A120:D121"/>
    <mergeCell ref="A123:D124"/>
    <mergeCell ref="C105:E105"/>
    <mergeCell ref="A126:D127"/>
    <mergeCell ref="A114:E115"/>
    <mergeCell ref="F104:H104"/>
    <mergeCell ref="I105:J105"/>
    <mergeCell ref="K105:L105"/>
    <mergeCell ref="F105:H105"/>
    <mergeCell ref="K104:L104"/>
    <mergeCell ref="A149:D150"/>
    <mergeCell ref="A132:D133"/>
    <mergeCell ref="A146:D147"/>
    <mergeCell ref="A140:D141"/>
    <mergeCell ref="A143:D144"/>
    <mergeCell ref="A135:D136"/>
    <mergeCell ref="F103:H103"/>
    <mergeCell ref="I103:J103"/>
    <mergeCell ref="I104:J104"/>
    <mergeCell ref="A20:B20"/>
    <mergeCell ref="C103:E103"/>
    <mergeCell ref="C20:I20"/>
    <mergeCell ref="C102:E102"/>
    <mergeCell ref="F102:H102"/>
    <mergeCell ref="C104:E104"/>
    <mergeCell ref="F101:H101"/>
    <mergeCell ref="C101:E101"/>
    <mergeCell ref="I101:J101"/>
    <mergeCell ref="I102:J102"/>
    <mergeCell ref="I72:O72"/>
    <mergeCell ref="K101:L101"/>
    <mergeCell ref="K102:L102"/>
  </mergeCells>
  <phoneticPr fontId="47" type="noConversion"/>
  <conditionalFormatting sqref="Q105 B105:F105 I105:K105">
    <cfRule type="expression" dxfId="1" priority="1" stopIfTrue="1">
      <formula>B105&lt;B104</formula>
    </cfRule>
  </conditionalFormatting>
  <conditionalFormatting sqref="O105">
    <cfRule type="expression" dxfId="0" priority="4" stopIfTrue="1">
      <formula>O105&lt;M104</formula>
    </cfRule>
  </conditionalFormatting>
  <printOptions horizontalCentered="1"/>
  <pageMargins left="0.74803149606299213" right="0.55118110236220474" top="0.59055118110236215" bottom="0.59055118110236215" header="0" footer="0"/>
  <pageSetup paperSize="9" scale="43" orientation="portrait" horizontalDpi="300" verticalDpi="300" r:id="rId4"/>
  <headerFooter alignWithMargins="0">
    <oddFooter>&amp;L&amp;"Arial,Regular"&amp;9&amp;F: 
&amp;A&amp;C&amp;"Arial,Regular"&amp;P&amp;R&amp;"Arial,Regular"&amp;9&amp;D</oddFooter>
  </headerFooter>
  <rowBreaks count="1" manualBreakCount="1">
    <brk id="105" max="16"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9"/>
  <sheetViews>
    <sheetView zoomScale="75" workbookViewId="0">
      <selection activeCell="G20" sqref="G20"/>
    </sheetView>
  </sheetViews>
  <sheetFormatPr defaultRowHeight="15" x14ac:dyDescent="0.25"/>
  <cols>
    <col min="1" max="1" width="3.08203125" customWidth="1"/>
    <col min="2" max="2" width="14.08203125" customWidth="1"/>
    <col min="3" max="3" width="13.6640625" customWidth="1"/>
    <col min="4" max="5" width="10.6640625" customWidth="1"/>
    <col min="6" max="6" width="4.4140625" customWidth="1"/>
    <col min="8" max="8" width="24.25" customWidth="1"/>
    <col min="9" max="9" width="14" customWidth="1"/>
    <col min="10" max="10" width="2.75" customWidth="1"/>
  </cols>
  <sheetData>
    <row r="1" spans="1:12" ht="21" x14ac:dyDescent="0.4">
      <c r="A1" s="3"/>
      <c r="B1" s="275" t="s">
        <v>284</v>
      </c>
    </row>
    <row r="2" spans="1:12" ht="33" customHeight="1" thickBot="1" x14ac:dyDescent="0.35">
      <c r="A2" s="3"/>
      <c r="B2" s="245" t="s">
        <v>285</v>
      </c>
      <c r="C2" s="1758" t="s">
        <v>289</v>
      </c>
      <c r="D2" s="1759"/>
      <c r="E2" s="1759"/>
      <c r="G2" s="618" t="s">
        <v>263</v>
      </c>
      <c r="H2" s="619"/>
      <c r="I2" s="619"/>
      <c r="J2" s="619"/>
      <c r="K2" s="619"/>
      <c r="L2" s="619"/>
    </row>
    <row r="3" spans="1:12" ht="20.100000000000001" customHeight="1" x14ac:dyDescent="0.25">
      <c r="A3" s="3"/>
      <c r="B3" s="659">
        <v>0</v>
      </c>
      <c r="C3" s="660">
        <f>B4</f>
        <v>512000</v>
      </c>
      <c r="D3" s="661">
        <v>0</v>
      </c>
      <c r="E3" s="662">
        <v>0.125</v>
      </c>
      <c r="G3" s="620" t="s">
        <v>264</v>
      </c>
      <c r="H3" s="621" t="s">
        <v>265</v>
      </c>
      <c r="I3" s="622" t="s">
        <v>266</v>
      </c>
      <c r="J3" s="623"/>
      <c r="K3" s="624" t="s">
        <v>267</v>
      </c>
      <c r="L3" s="625" t="s">
        <v>268</v>
      </c>
    </row>
    <row r="4" spans="1:12" ht="20.100000000000001" customHeight="1" x14ac:dyDescent="0.25">
      <c r="A4" s="3"/>
      <c r="B4" s="663">
        <v>512000</v>
      </c>
      <c r="C4" s="664">
        <v>1280000</v>
      </c>
      <c r="D4" s="664">
        <v>64000</v>
      </c>
      <c r="E4" s="665">
        <v>0.125</v>
      </c>
      <c r="G4" s="626" t="s">
        <v>269</v>
      </c>
      <c r="H4" s="627" t="s">
        <v>270</v>
      </c>
      <c r="I4" s="628">
        <v>0.05</v>
      </c>
      <c r="J4" s="629" t="s">
        <v>22</v>
      </c>
      <c r="K4" s="630">
        <v>1</v>
      </c>
      <c r="L4" s="631">
        <v>0.05</v>
      </c>
    </row>
    <row r="5" spans="1:12" ht="34.5" customHeight="1" x14ac:dyDescent="0.25">
      <c r="A5" s="3"/>
      <c r="B5" s="663">
        <v>1280000</v>
      </c>
      <c r="C5" s="664">
        <v>6300000</v>
      </c>
      <c r="D5" s="664">
        <v>160000</v>
      </c>
      <c r="E5" s="665">
        <v>0.1</v>
      </c>
      <c r="G5" s="626" t="s">
        <v>271</v>
      </c>
      <c r="H5" s="627" t="s">
        <v>272</v>
      </c>
      <c r="I5" s="628">
        <f>IF('Input Data'!$G$33&lt;2,0,20%)</f>
        <v>0</v>
      </c>
      <c r="J5" s="629" t="s">
        <v>22</v>
      </c>
      <c r="K5" s="630">
        <f>IF('Input Data'!$G$33=2,'Input Data'!$E$34,1)</f>
        <v>1</v>
      </c>
      <c r="L5" s="631">
        <f>I5*K5+L4</f>
        <v>0.05</v>
      </c>
    </row>
    <row r="6" spans="1:12" ht="20.100000000000001" customHeight="1" x14ac:dyDescent="0.25">
      <c r="A6" s="3"/>
      <c r="B6" s="663">
        <v>6300000</v>
      </c>
      <c r="C6" s="664">
        <v>12850000</v>
      </c>
      <c r="D6" s="664">
        <v>662000</v>
      </c>
      <c r="E6" s="665">
        <v>0.09</v>
      </c>
      <c r="G6" s="626" t="s">
        <v>273</v>
      </c>
      <c r="H6" s="627" t="s">
        <v>274</v>
      </c>
      <c r="I6" s="628">
        <f>IF('Input Data'!$G$33&lt;3,0,30%)</f>
        <v>0</v>
      </c>
      <c r="J6" s="629" t="s">
        <v>22</v>
      </c>
      <c r="K6" s="630">
        <f>IF('Input Data'!$G$33=3,'Input Data'!$E$34,1)</f>
        <v>1</v>
      </c>
      <c r="L6" s="631">
        <f>I6*K6+L5</f>
        <v>0.05</v>
      </c>
    </row>
    <row r="7" spans="1:12" ht="20.100000000000001" customHeight="1" thickBot="1" x14ac:dyDescent="0.3">
      <c r="A7" s="3"/>
      <c r="B7" s="663">
        <v>12850000</v>
      </c>
      <c r="C7" s="664">
        <v>32000000</v>
      </c>
      <c r="D7" s="664">
        <v>1251500</v>
      </c>
      <c r="E7" s="665">
        <v>0.08</v>
      </c>
      <c r="G7" s="632" t="s">
        <v>275</v>
      </c>
      <c r="H7" s="633" t="s">
        <v>276</v>
      </c>
      <c r="I7" s="634">
        <f>IF('Input Data'!$G$33&lt;4,0,15%)</f>
        <v>0</v>
      </c>
      <c r="J7" s="635" t="s">
        <v>22</v>
      </c>
      <c r="K7" s="636">
        <f>IF('Input Data'!$G$33=4,'Input Data'!$E$34,1)</f>
        <v>1</v>
      </c>
      <c r="L7" s="637">
        <f>I7*K7+L6</f>
        <v>0.05</v>
      </c>
    </row>
    <row r="8" spans="1:12" ht="20.100000000000001" customHeight="1" x14ac:dyDescent="0.25">
      <c r="A8" s="3"/>
      <c r="B8" s="663">
        <v>32000000</v>
      </c>
      <c r="C8" s="664">
        <v>64000000</v>
      </c>
      <c r="D8" s="664">
        <v>2783500</v>
      </c>
      <c r="E8" s="665">
        <v>7.0000000000000007E-2</v>
      </c>
    </row>
    <row r="9" spans="1:12" ht="20.100000000000001" customHeight="1" x14ac:dyDescent="0.25">
      <c r="A9" s="3"/>
      <c r="B9" s="663">
        <v>64000000</v>
      </c>
      <c r="C9" s="664">
        <v>385500000</v>
      </c>
      <c r="D9" s="664">
        <v>5023500</v>
      </c>
      <c r="E9" s="665">
        <v>7.0000000000000007E-2</v>
      </c>
      <c r="H9" s="669" t="s">
        <v>270</v>
      </c>
      <c r="I9" s="670">
        <v>5</v>
      </c>
    </row>
    <row r="10" spans="1:12" ht="20.100000000000001" customHeight="1" thickBot="1" x14ac:dyDescent="0.3">
      <c r="A10" s="3"/>
      <c r="B10" s="666">
        <v>385500000</v>
      </c>
      <c r="C10" s="667">
        <v>1000000000</v>
      </c>
      <c r="D10" s="667">
        <v>27528500</v>
      </c>
      <c r="E10" s="668">
        <v>7.0000000000000007E-2</v>
      </c>
      <c r="H10" s="669" t="s">
        <v>272</v>
      </c>
      <c r="I10" s="670">
        <v>20</v>
      </c>
    </row>
    <row r="11" spans="1:12" x14ac:dyDescent="0.25">
      <c r="A11" s="3"/>
      <c r="H11" s="669" t="s">
        <v>277</v>
      </c>
      <c r="I11" s="670">
        <v>30</v>
      </c>
    </row>
    <row r="12" spans="1:12" x14ac:dyDescent="0.25">
      <c r="A12" s="3"/>
      <c r="H12" s="669" t="s">
        <v>276</v>
      </c>
      <c r="I12" s="670">
        <v>15</v>
      </c>
    </row>
    <row r="13" spans="1:12" ht="18.75" customHeight="1" x14ac:dyDescent="0.25">
      <c r="A13" s="3"/>
      <c r="H13" s="669" t="s">
        <v>278</v>
      </c>
      <c r="I13" s="670">
        <v>25</v>
      </c>
    </row>
    <row r="14" spans="1:12" ht="16.5" customHeight="1" x14ac:dyDescent="0.25">
      <c r="A14" s="3"/>
      <c r="H14" s="671" t="s">
        <v>279</v>
      </c>
      <c r="I14" s="670">
        <v>5</v>
      </c>
    </row>
    <row r="15" spans="1:12" ht="15" customHeight="1" x14ac:dyDescent="0.25">
      <c r="A15" s="3"/>
    </row>
    <row r="16" spans="1:12" ht="15" customHeight="1" x14ac:dyDescent="0.25">
      <c r="A16" s="3"/>
    </row>
    <row r="17" spans="1:1" x14ac:dyDescent="0.25">
      <c r="A17" s="3"/>
    </row>
    <row r="18" spans="1:1" ht="15.75" customHeight="1" x14ac:dyDescent="0.25">
      <c r="A18" s="3"/>
    </row>
    <row r="19" spans="1:1" x14ac:dyDescent="0.25">
      <c r="A19" s="3"/>
    </row>
  </sheetData>
  <sheetProtection password="CD4C" sheet="1" objects="1" scenarios="1" formatColumns="0" formatRows="0"/>
  <customSheetViews>
    <customSheetView guid="{87B825B6-BE84-401D-9D96-20C17A5B994F}" scale="75">
      <selection activeCell="B1" sqref="B1"/>
      <pageMargins left="0.75" right="0.75" top="1" bottom="1" header="0.5" footer="0.5"/>
      <pageSetup paperSize="9" scale="85" orientation="landscape" horizontalDpi="300" verticalDpi="300" r:id="rId1"/>
      <headerFooter alignWithMargins="0"/>
    </customSheetView>
    <customSheetView guid="{C3FD0C30-5FEE-44FC-8C8E-ACB1A98A43F5}" scale="75" state="hidden" showRuler="0">
      <selection activeCell="H6" sqref="H6"/>
      <pageMargins left="0.75" right="0.75" top="1" bottom="1" header="0.5" footer="0.5"/>
      <pageSetup paperSize="9" orientation="portrait" horizontalDpi="300" verticalDpi="300" r:id="rId2"/>
      <headerFooter alignWithMargins="0"/>
    </customSheetView>
    <customSheetView guid="{F2EF8C40-5F38-4711-A114-3A47916B87AA}" scale="75">
      <selection activeCell="B1" sqref="B1"/>
      <pageMargins left="0.75" right="0.75" top="1" bottom="1" header="0.5" footer="0.5"/>
      <pageSetup paperSize="9" scale="85" orientation="landscape" horizontalDpi="300" verticalDpi="300" r:id="rId3"/>
      <headerFooter alignWithMargins="0"/>
    </customSheetView>
  </customSheetViews>
  <mergeCells count="1">
    <mergeCell ref="C2:E2"/>
  </mergeCells>
  <phoneticPr fontId="47" type="noConversion"/>
  <pageMargins left="0.75" right="0.75" top="1" bottom="1" header="0.5" footer="0.5"/>
  <pageSetup paperSize="9" scale="85" orientation="landscape" horizontalDpi="300" verticalDpi="300"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pageSetUpPr fitToPage="1"/>
  </sheetPr>
  <dimension ref="A1:P43"/>
  <sheetViews>
    <sheetView zoomScale="75" zoomScaleNormal="75" zoomScaleSheetLayoutView="75" workbookViewId="0">
      <selection activeCell="D6" sqref="D6"/>
    </sheetView>
  </sheetViews>
  <sheetFormatPr defaultRowHeight="15" x14ac:dyDescent="0.25"/>
  <cols>
    <col min="1" max="2" width="9.58203125" customWidth="1"/>
    <col min="3" max="3" width="6" customWidth="1"/>
    <col min="4" max="4" width="14.75" customWidth="1"/>
    <col min="5" max="5" width="15" customWidth="1"/>
    <col min="6" max="6" width="9.58203125" customWidth="1"/>
    <col min="7" max="7" width="15.75" customWidth="1"/>
    <col min="8" max="8" width="3.25" customWidth="1"/>
    <col min="9" max="9" width="9.58203125" customWidth="1"/>
    <col min="10" max="10" width="11" customWidth="1"/>
    <col min="11" max="11" width="6.4140625" customWidth="1"/>
    <col min="12" max="12" width="13.4140625" customWidth="1"/>
    <col min="13" max="13" width="13.08203125" customWidth="1"/>
    <col min="14" max="14" width="11.08203125" customWidth="1"/>
    <col min="15" max="15" width="12.9140625" customWidth="1"/>
  </cols>
  <sheetData>
    <row r="1" spans="1:16" ht="21" x14ac:dyDescent="0.25">
      <c r="A1" s="1307" t="s">
        <v>606</v>
      </c>
      <c r="B1" s="94"/>
      <c r="C1" s="94"/>
      <c r="D1" s="95"/>
      <c r="E1" s="95"/>
      <c r="F1" s="109" t="s">
        <v>128</v>
      </c>
      <c r="G1" s="95"/>
      <c r="H1" s="95"/>
      <c r="I1" s="95"/>
      <c r="J1" s="95"/>
      <c r="K1" s="95"/>
      <c r="L1" s="95"/>
      <c r="M1" s="1475" t="s">
        <v>618</v>
      </c>
      <c r="N1" s="1473" t="s">
        <v>619</v>
      </c>
      <c r="O1" s="1474">
        <f>IF('Input Data'!E29&lt;43191,14%,15%)</f>
        <v>0.14000000000000001</v>
      </c>
      <c r="P1" s="82"/>
    </row>
    <row r="2" spans="1:16" ht="15.6" x14ac:dyDescent="0.25">
      <c r="A2" s="1760" t="s">
        <v>227</v>
      </c>
      <c r="B2" s="1760"/>
      <c r="C2" s="1760"/>
      <c r="D2" s="1760"/>
      <c r="E2" s="1460">
        <f>'Input Data'!E30</f>
        <v>0</v>
      </c>
      <c r="F2" s="1333" t="s">
        <v>189</v>
      </c>
      <c r="G2" s="1095">
        <f>'Input Data'!E6</f>
        <v>0</v>
      </c>
      <c r="H2" s="96"/>
      <c r="I2" s="1761" t="s">
        <v>88</v>
      </c>
      <c r="J2" s="1761"/>
      <c r="K2" s="1761"/>
      <c r="L2" s="1762"/>
      <c r="M2" s="1479" t="s">
        <v>319</v>
      </c>
      <c r="N2" s="96"/>
      <c r="O2" s="96"/>
      <c r="P2" s="82"/>
    </row>
    <row r="3" spans="1:16" ht="9.75" customHeight="1" thickBot="1" x14ac:dyDescent="0.3">
      <c r="A3" s="97"/>
      <c r="B3" s="97"/>
      <c r="C3" s="97"/>
      <c r="D3" s="96"/>
      <c r="E3" s="96"/>
      <c r="F3" s="96"/>
      <c r="G3" s="497"/>
      <c r="H3" s="96"/>
      <c r="I3" s="97"/>
      <c r="J3" s="97"/>
      <c r="K3" s="97"/>
      <c r="L3" s="98"/>
      <c r="M3" s="96"/>
      <c r="N3" s="96"/>
      <c r="O3" s="99"/>
      <c r="P3" s="82"/>
    </row>
    <row r="4" spans="1:16" ht="68.25" customHeight="1" thickTop="1" thickBot="1" x14ac:dyDescent="0.3">
      <c r="A4" s="100" t="s">
        <v>607</v>
      </c>
      <c r="B4" s="238" t="s">
        <v>8</v>
      </c>
      <c r="C4" s="238" t="s">
        <v>620</v>
      </c>
      <c r="D4" s="498" t="s">
        <v>250</v>
      </c>
      <c r="E4" s="498" t="s">
        <v>251</v>
      </c>
      <c r="F4" s="101" t="s">
        <v>252</v>
      </c>
      <c r="G4" s="499" t="s">
        <v>253</v>
      </c>
      <c r="H4" s="102"/>
      <c r="I4" s="100" t="s">
        <v>607</v>
      </c>
      <c r="J4" s="238" t="s">
        <v>8</v>
      </c>
      <c r="K4" s="238" t="s">
        <v>620</v>
      </c>
      <c r="L4" s="498" t="s">
        <v>250</v>
      </c>
      <c r="M4" s="498" t="s">
        <v>251</v>
      </c>
      <c r="N4" s="101" t="s">
        <v>252</v>
      </c>
      <c r="O4" s="499" t="s">
        <v>253</v>
      </c>
    </row>
    <row r="5" spans="1:16" ht="27.6" thickTop="1" thickBot="1" x14ac:dyDescent="0.3">
      <c r="A5" s="103" t="s">
        <v>125</v>
      </c>
      <c r="B5" s="241">
        <v>43759</v>
      </c>
      <c r="C5" s="1476">
        <f>IF(B5&lt;43191,1.14,1.15)</f>
        <v>1.1499999999999999</v>
      </c>
      <c r="D5" s="563">
        <v>100000</v>
      </c>
      <c r="E5" s="1478">
        <f>IF($M$2="Y",((D5-F5)/(C5)),D5)</f>
        <v>86956.521739130447</v>
      </c>
      <c r="F5" s="563">
        <v>0</v>
      </c>
      <c r="G5" s="564">
        <f>SUM(E5:F5)</f>
        <v>86956.521739130447</v>
      </c>
      <c r="H5" s="96"/>
      <c r="I5" s="104" t="s">
        <v>126</v>
      </c>
      <c r="J5" s="240"/>
      <c r="K5" s="240"/>
      <c r="L5" s="567">
        <f>D42</f>
        <v>100000</v>
      </c>
      <c r="M5" s="568">
        <f>E42</f>
        <v>86956.521739130447</v>
      </c>
      <c r="N5" s="567">
        <f>F42</f>
        <v>0</v>
      </c>
      <c r="O5" s="569">
        <f>SUM(M5:N5)</f>
        <v>86956.521739130447</v>
      </c>
    </row>
    <row r="6" spans="1:16" x14ac:dyDescent="0.25">
      <c r="A6" s="105">
        <f t="shared" ref="A6:A41" si="0">A5+1</f>
        <v>2</v>
      </c>
      <c r="B6" s="242"/>
      <c r="C6" s="1477">
        <f t="shared" ref="C6:C41" si="1">IF(B6&lt;43191,1.14,1.15)</f>
        <v>1.1399999999999999</v>
      </c>
      <c r="D6" s="563"/>
      <c r="E6" s="1478">
        <f>IF($M$2="Y",((D6-F6)/(C6)),D6)</f>
        <v>0</v>
      </c>
      <c r="F6" s="563">
        <v>0</v>
      </c>
      <c r="G6" s="564">
        <f t="shared" ref="G6:G41" si="2">SUM(E6:F6)</f>
        <v>0</v>
      </c>
      <c r="H6" s="96"/>
      <c r="I6" s="106" t="s">
        <v>127</v>
      </c>
      <c r="J6" s="241"/>
      <c r="K6" s="1477">
        <f>IF(J6&lt;43191,1.14,1.15)</f>
        <v>1.1399999999999999</v>
      </c>
      <c r="L6" s="563"/>
      <c r="M6" s="1478">
        <f t="shared" ref="M6:M41" si="3">IF($M$2="Y",((L6-N6)/(K6)),L6)</f>
        <v>0</v>
      </c>
      <c r="N6" s="570">
        <v>0</v>
      </c>
      <c r="O6" s="571">
        <f t="shared" ref="O6:O41" si="4">SUM(M6:N6)</f>
        <v>0</v>
      </c>
    </row>
    <row r="7" spans="1:16" x14ac:dyDescent="0.25">
      <c r="A7" s="105">
        <f t="shared" si="0"/>
        <v>3</v>
      </c>
      <c r="B7" s="242"/>
      <c r="C7" s="1477">
        <f t="shared" si="1"/>
        <v>1.1399999999999999</v>
      </c>
      <c r="D7" s="563">
        <v>0</v>
      </c>
      <c r="E7" s="1478">
        <f t="shared" ref="E7:E41" si="5">IF($M$2="Y",((D7-F7)/(C7)),D7)</f>
        <v>0</v>
      </c>
      <c r="F7" s="563">
        <v>0</v>
      </c>
      <c r="G7" s="564">
        <f t="shared" si="2"/>
        <v>0</v>
      </c>
      <c r="H7" s="96"/>
      <c r="I7" s="105">
        <f t="shared" ref="I7:I41" si="6">I6+1</f>
        <v>39</v>
      </c>
      <c r="J7" s="242"/>
      <c r="K7" s="1477">
        <f t="shared" ref="K7:K41" si="7">IF(J7&lt;43191,1.14,1.15)</f>
        <v>1.1399999999999999</v>
      </c>
      <c r="L7" s="563">
        <v>0</v>
      </c>
      <c r="M7" s="1478">
        <f t="shared" si="3"/>
        <v>0</v>
      </c>
      <c r="N7" s="563">
        <v>0</v>
      </c>
      <c r="O7" s="564">
        <f t="shared" si="4"/>
        <v>0</v>
      </c>
    </row>
    <row r="8" spans="1:16" x14ac:dyDescent="0.25">
      <c r="A8" s="105">
        <f t="shared" si="0"/>
        <v>4</v>
      </c>
      <c r="B8" s="242"/>
      <c r="C8" s="1477">
        <f t="shared" si="1"/>
        <v>1.1399999999999999</v>
      </c>
      <c r="D8" s="563">
        <v>0</v>
      </c>
      <c r="E8" s="1478">
        <f t="shared" si="5"/>
        <v>0</v>
      </c>
      <c r="F8" s="563">
        <v>0</v>
      </c>
      <c r="G8" s="564">
        <f t="shared" si="2"/>
        <v>0</v>
      </c>
      <c r="H8" s="96"/>
      <c r="I8" s="105">
        <f t="shared" si="6"/>
        <v>40</v>
      </c>
      <c r="J8" s="242"/>
      <c r="K8" s="1477">
        <f t="shared" si="7"/>
        <v>1.1399999999999999</v>
      </c>
      <c r="L8" s="563">
        <v>0</v>
      </c>
      <c r="M8" s="1478">
        <f t="shared" si="3"/>
        <v>0</v>
      </c>
      <c r="N8" s="563">
        <v>0</v>
      </c>
      <c r="O8" s="564">
        <f t="shared" si="4"/>
        <v>0</v>
      </c>
    </row>
    <row r="9" spans="1:16" x14ac:dyDescent="0.25">
      <c r="A9" s="105">
        <f t="shared" si="0"/>
        <v>5</v>
      </c>
      <c r="B9" s="242"/>
      <c r="C9" s="1477">
        <f t="shared" si="1"/>
        <v>1.1399999999999999</v>
      </c>
      <c r="D9" s="563">
        <v>0</v>
      </c>
      <c r="E9" s="1478">
        <f t="shared" si="5"/>
        <v>0</v>
      </c>
      <c r="F9" s="563">
        <v>0</v>
      </c>
      <c r="G9" s="564">
        <f t="shared" si="2"/>
        <v>0</v>
      </c>
      <c r="H9" s="96"/>
      <c r="I9" s="105">
        <f t="shared" si="6"/>
        <v>41</v>
      </c>
      <c r="J9" s="242"/>
      <c r="K9" s="1477">
        <f t="shared" si="7"/>
        <v>1.1399999999999999</v>
      </c>
      <c r="L9" s="563">
        <v>0</v>
      </c>
      <c r="M9" s="1478">
        <f t="shared" si="3"/>
        <v>0</v>
      </c>
      <c r="N9" s="563">
        <v>0</v>
      </c>
      <c r="O9" s="564">
        <f t="shared" si="4"/>
        <v>0</v>
      </c>
    </row>
    <row r="10" spans="1:16" x14ac:dyDescent="0.25">
      <c r="A10" s="105">
        <f t="shared" si="0"/>
        <v>6</v>
      </c>
      <c r="B10" s="242"/>
      <c r="C10" s="1477">
        <f t="shared" si="1"/>
        <v>1.1399999999999999</v>
      </c>
      <c r="D10" s="563">
        <v>0</v>
      </c>
      <c r="E10" s="1478">
        <f t="shared" si="5"/>
        <v>0</v>
      </c>
      <c r="F10" s="563">
        <v>0</v>
      </c>
      <c r="G10" s="564">
        <f t="shared" si="2"/>
        <v>0</v>
      </c>
      <c r="H10" s="96"/>
      <c r="I10" s="105">
        <f t="shared" si="6"/>
        <v>42</v>
      </c>
      <c r="J10" s="242"/>
      <c r="K10" s="1477">
        <f t="shared" si="7"/>
        <v>1.1399999999999999</v>
      </c>
      <c r="L10" s="563">
        <v>0</v>
      </c>
      <c r="M10" s="1478">
        <f t="shared" si="3"/>
        <v>0</v>
      </c>
      <c r="N10" s="563">
        <v>0</v>
      </c>
      <c r="O10" s="564">
        <f t="shared" si="4"/>
        <v>0</v>
      </c>
    </row>
    <row r="11" spans="1:16" x14ac:dyDescent="0.25">
      <c r="A11" s="105">
        <f t="shared" si="0"/>
        <v>7</v>
      </c>
      <c r="B11" s="242"/>
      <c r="C11" s="1477">
        <f t="shared" si="1"/>
        <v>1.1399999999999999</v>
      </c>
      <c r="D11" s="563">
        <v>0</v>
      </c>
      <c r="E11" s="1478">
        <f t="shared" si="5"/>
        <v>0</v>
      </c>
      <c r="F11" s="563">
        <v>0</v>
      </c>
      <c r="G11" s="564">
        <f t="shared" si="2"/>
        <v>0</v>
      </c>
      <c r="H11" s="96"/>
      <c r="I11" s="105">
        <f t="shared" si="6"/>
        <v>43</v>
      </c>
      <c r="J11" s="242"/>
      <c r="K11" s="1477">
        <f t="shared" si="7"/>
        <v>1.1399999999999999</v>
      </c>
      <c r="L11" s="563">
        <v>0</v>
      </c>
      <c r="M11" s="1478">
        <f t="shared" si="3"/>
        <v>0</v>
      </c>
      <c r="N11" s="563">
        <v>0</v>
      </c>
      <c r="O11" s="564">
        <f t="shared" si="4"/>
        <v>0</v>
      </c>
    </row>
    <row r="12" spans="1:16" x14ac:dyDescent="0.25">
      <c r="A12" s="105">
        <f t="shared" si="0"/>
        <v>8</v>
      </c>
      <c r="B12" s="242"/>
      <c r="C12" s="1477">
        <f t="shared" si="1"/>
        <v>1.1399999999999999</v>
      </c>
      <c r="D12" s="563">
        <v>0</v>
      </c>
      <c r="E12" s="1478">
        <f t="shared" si="5"/>
        <v>0</v>
      </c>
      <c r="F12" s="563">
        <v>0</v>
      </c>
      <c r="G12" s="564">
        <f t="shared" si="2"/>
        <v>0</v>
      </c>
      <c r="H12" s="96"/>
      <c r="I12" s="105">
        <f t="shared" si="6"/>
        <v>44</v>
      </c>
      <c r="J12" s="242"/>
      <c r="K12" s="1477">
        <f t="shared" si="7"/>
        <v>1.1399999999999999</v>
      </c>
      <c r="L12" s="563">
        <v>0</v>
      </c>
      <c r="M12" s="1478">
        <f t="shared" si="3"/>
        <v>0</v>
      </c>
      <c r="N12" s="563">
        <v>0</v>
      </c>
      <c r="O12" s="564">
        <f t="shared" si="4"/>
        <v>0</v>
      </c>
    </row>
    <row r="13" spans="1:16" x14ac:dyDescent="0.25">
      <c r="A13" s="105">
        <f t="shared" si="0"/>
        <v>9</v>
      </c>
      <c r="B13" s="242"/>
      <c r="C13" s="1477">
        <f t="shared" si="1"/>
        <v>1.1399999999999999</v>
      </c>
      <c r="D13" s="563">
        <v>0</v>
      </c>
      <c r="E13" s="1478">
        <f t="shared" si="5"/>
        <v>0</v>
      </c>
      <c r="F13" s="563">
        <v>0</v>
      </c>
      <c r="G13" s="564">
        <f t="shared" si="2"/>
        <v>0</v>
      </c>
      <c r="H13" s="96"/>
      <c r="I13" s="105">
        <f t="shared" si="6"/>
        <v>45</v>
      </c>
      <c r="J13" s="242"/>
      <c r="K13" s="1477">
        <f t="shared" si="7"/>
        <v>1.1399999999999999</v>
      </c>
      <c r="L13" s="563">
        <v>0</v>
      </c>
      <c r="M13" s="1478">
        <f t="shared" si="3"/>
        <v>0</v>
      </c>
      <c r="N13" s="563">
        <v>0</v>
      </c>
      <c r="O13" s="564">
        <f t="shared" si="4"/>
        <v>0</v>
      </c>
    </row>
    <row r="14" spans="1:16" x14ac:dyDescent="0.25">
      <c r="A14" s="105">
        <f t="shared" si="0"/>
        <v>10</v>
      </c>
      <c r="B14" s="242"/>
      <c r="C14" s="1477">
        <f t="shared" si="1"/>
        <v>1.1399999999999999</v>
      </c>
      <c r="D14" s="563">
        <v>0</v>
      </c>
      <c r="E14" s="1478">
        <f t="shared" si="5"/>
        <v>0</v>
      </c>
      <c r="F14" s="563">
        <v>0</v>
      </c>
      <c r="G14" s="564">
        <f t="shared" si="2"/>
        <v>0</v>
      </c>
      <c r="H14" s="96"/>
      <c r="I14" s="105">
        <f t="shared" si="6"/>
        <v>46</v>
      </c>
      <c r="J14" s="242"/>
      <c r="K14" s="1477">
        <f t="shared" si="7"/>
        <v>1.1399999999999999</v>
      </c>
      <c r="L14" s="563">
        <v>0</v>
      </c>
      <c r="M14" s="1478">
        <f t="shared" si="3"/>
        <v>0</v>
      </c>
      <c r="N14" s="563">
        <v>0</v>
      </c>
      <c r="O14" s="564">
        <f t="shared" si="4"/>
        <v>0</v>
      </c>
    </row>
    <row r="15" spans="1:16" x14ac:dyDescent="0.25">
      <c r="A15" s="105">
        <f t="shared" si="0"/>
        <v>11</v>
      </c>
      <c r="B15" s="242"/>
      <c r="C15" s="1477">
        <f t="shared" si="1"/>
        <v>1.1399999999999999</v>
      </c>
      <c r="D15" s="563">
        <v>0</v>
      </c>
      <c r="E15" s="1478">
        <f t="shared" si="5"/>
        <v>0</v>
      </c>
      <c r="F15" s="563">
        <v>0</v>
      </c>
      <c r="G15" s="564">
        <f t="shared" si="2"/>
        <v>0</v>
      </c>
      <c r="H15" s="96"/>
      <c r="I15" s="105">
        <f t="shared" si="6"/>
        <v>47</v>
      </c>
      <c r="J15" s="242"/>
      <c r="K15" s="1477">
        <f t="shared" si="7"/>
        <v>1.1399999999999999</v>
      </c>
      <c r="L15" s="563">
        <v>0</v>
      </c>
      <c r="M15" s="1478">
        <f t="shared" si="3"/>
        <v>0</v>
      </c>
      <c r="N15" s="563">
        <v>0</v>
      </c>
      <c r="O15" s="564">
        <f t="shared" si="4"/>
        <v>0</v>
      </c>
    </row>
    <row r="16" spans="1:16" x14ac:dyDescent="0.25">
      <c r="A16" s="105">
        <f t="shared" si="0"/>
        <v>12</v>
      </c>
      <c r="B16" s="242"/>
      <c r="C16" s="1477">
        <f t="shared" si="1"/>
        <v>1.1399999999999999</v>
      </c>
      <c r="D16" s="563">
        <v>0</v>
      </c>
      <c r="E16" s="1478">
        <f t="shared" si="5"/>
        <v>0</v>
      </c>
      <c r="F16" s="563">
        <v>0</v>
      </c>
      <c r="G16" s="564">
        <f t="shared" si="2"/>
        <v>0</v>
      </c>
      <c r="H16" s="96"/>
      <c r="I16" s="105">
        <f t="shared" si="6"/>
        <v>48</v>
      </c>
      <c r="J16" s="242"/>
      <c r="K16" s="1477">
        <f t="shared" si="7"/>
        <v>1.1399999999999999</v>
      </c>
      <c r="L16" s="563">
        <v>0</v>
      </c>
      <c r="M16" s="1478">
        <f t="shared" si="3"/>
        <v>0</v>
      </c>
      <c r="N16" s="563">
        <v>0</v>
      </c>
      <c r="O16" s="564">
        <f t="shared" si="4"/>
        <v>0</v>
      </c>
    </row>
    <row r="17" spans="1:15" x14ac:dyDescent="0.25">
      <c r="A17" s="105">
        <f t="shared" si="0"/>
        <v>13</v>
      </c>
      <c r="B17" s="242"/>
      <c r="C17" s="1477">
        <f t="shared" si="1"/>
        <v>1.1399999999999999</v>
      </c>
      <c r="D17" s="563">
        <v>0</v>
      </c>
      <c r="E17" s="1478">
        <f t="shared" si="5"/>
        <v>0</v>
      </c>
      <c r="F17" s="563">
        <v>0</v>
      </c>
      <c r="G17" s="564">
        <f t="shared" si="2"/>
        <v>0</v>
      </c>
      <c r="H17" s="96"/>
      <c r="I17" s="105">
        <f t="shared" si="6"/>
        <v>49</v>
      </c>
      <c r="J17" s="241"/>
      <c r="K17" s="1477">
        <f t="shared" si="7"/>
        <v>1.1399999999999999</v>
      </c>
      <c r="L17" s="563"/>
      <c r="M17" s="1478">
        <f t="shared" si="3"/>
        <v>0</v>
      </c>
      <c r="N17" s="563">
        <v>0</v>
      </c>
      <c r="O17" s="564">
        <f t="shared" si="4"/>
        <v>0</v>
      </c>
    </row>
    <row r="18" spans="1:15" x14ac:dyDescent="0.25">
      <c r="A18" s="105">
        <f t="shared" si="0"/>
        <v>14</v>
      </c>
      <c r="B18" s="242"/>
      <c r="C18" s="1477">
        <f t="shared" si="1"/>
        <v>1.1399999999999999</v>
      </c>
      <c r="D18" s="563">
        <v>0</v>
      </c>
      <c r="E18" s="1478">
        <f t="shared" si="5"/>
        <v>0</v>
      </c>
      <c r="F18" s="563">
        <v>0</v>
      </c>
      <c r="G18" s="564">
        <f t="shared" si="2"/>
        <v>0</v>
      </c>
      <c r="H18" s="96"/>
      <c r="I18" s="105">
        <f t="shared" si="6"/>
        <v>50</v>
      </c>
      <c r="J18" s="242"/>
      <c r="K18" s="1477">
        <f t="shared" si="7"/>
        <v>1.1399999999999999</v>
      </c>
      <c r="L18" s="563">
        <v>0</v>
      </c>
      <c r="M18" s="1478">
        <f t="shared" si="3"/>
        <v>0</v>
      </c>
      <c r="N18" s="563">
        <v>0</v>
      </c>
      <c r="O18" s="564">
        <f t="shared" si="4"/>
        <v>0</v>
      </c>
    </row>
    <row r="19" spans="1:15" x14ac:dyDescent="0.25">
      <c r="A19" s="105">
        <f t="shared" si="0"/>
        <v>15</v>
      </c>
      <c r="B19" s="242"/>
      <c r="C19" s="1477">
        <f t="shared" si="1"/>
        <v>1.1399999999999999</v>
      </c>
      <c r="D19" s="563">
        <v>0</v>
      </c>
      <c r="E19" s="1478">
        <f t="shared" si="5"/>
        <v>0</v>
      </c>
      <c r="F19" s="563">
        <v>0</v>
      </c>
      <c r="G19" s="564">
        <f t="shared" si="2"/>
        <v>0</v>
      </c>
      <c r="H19" s="96"/>
      <c r="I19" s="105">
        <f t="shared" si="6"/>
        <v>51</v>
      </c>
      <c r="J19" s="242"/>
      <c r="K19" s="1477">
        <f t="shared" si="7"/>
        <v>1.1399999999999999</v>
      </c>
      <c r="L19" s="563">
        <v>0</v>
      </c>
      <c r="M19" s="1478">
        <f t="shared" si="3"/>
        <v>0</v>
      </c>
      <c r="N19" s="563">
        <v>0</v>
      </c>
      <c r="O19" s="564">
        <f t="shared" si="4"/>
        <v>0</v>
      </c>
    </row>
    <row r="20" spans="1:15" x14ac:dyDescent="0.25">
      <c r="A20" s="105">
        <f t="shared" si="0"/>
        <v>16</v>
      </c>
      <c r="B20" s="241"/>
      <c r="C20" s="1477">
        <f t="shared" si="1"/>
        <v>1.1399999999999999</v>
      </c>
      <c r="D20" s="563"/>
      <c r="E20" s="1478">
        <f t="shared" si="5"/>
        <v>0</v>
      </c>
      <c r="F20" s="563">
        <v>0</v>
      </c>
      <c r="G20" s="564">
        <f t="shared" si="2"/>
        <v>0</v>
      </c>
      <c r="H20" s="96"/>
      <c r="I20" s="105">
        <f t="shared" si="6"/>
        <v>52</v>
      </c>
      <c r="J20" s="242"/>
      <c r="K20" s="1477">
        <f t="shared" si="7"/>
        <v>1.1399999999999999</v>
      </c>
      <c r="L20" s="563">
        <v>0</v>
      </c>
      <c r="M20" s="1478">
        <f t="shared" si="3"/>
        <v>0</v>
      </c>
      <c r="N20" s="563">
        <v>0</v>
      </c>
      <c r="O20" s="564">
        <f t="shared" si="4"/>
        <v>0</v>
      </c>
    </row>
    <row r="21" spans="1:15" x14ac:dyDescent="0.25">
      <c r="A21" s="105">
        <f t="shared" si="0"/>
        <v>17</v>
      </c>
      <c r="B21" s="242"/>
      <c r="C21" s="1477">
        <f t="shared" si="1"/>
        <v>1.1399999999999999</v>
      </c>
      <c r="D21" s="563">
        <v>0</v>
      </c>
      <c r="E21" s="1478">
        <f t="shared" si="5"/>
        <v>0</v>
      </c>
      <c r="F21" s="563">
        <v>0</v>
      </c>
      <c r="G21" s="564">
        <f t="shared" si="2"/>
        <v>0</v>
      </c>
      <c r="H21" s="107"/>
      <c r="I21" s="105">
        <f t="shared" si="6"/>
        <v>53</v>
      </c>
      <c r="J21" s="242"/>
      <c r="K21" s="1477">
        <f t="shared" si="7"/>
        <v>1.1399999999999999</v>
      </c>
      <c r="L21" s="563">
        <v>0</v>
      </c>
      <c r="M21" s="1478">
        <f t="shared" si="3"/>
        <v>0</v>
      </c>
      <c r="N21" s="563">
        <v>0</v>
      </c>
      <c r="O21" s="564">
        <f t="shared" si="4"/>
        <v>0</v>
      </c>
    </row>
    <row r="22" spans="1:15" x14ac:dyDescent="0.25">
      <c r="A22" s="105">
        <f t="shared" si="0"/>
        <v>18</v>
      </c>
      <c r="B22" s="242"/>
      <c r="C22" s="1477">
        <f t="shared" si="1"/>
        <v>1.1399999999999999</v>
      </c>
      <c r="D22" s="563">
        <v>0</v>
      </c>
      <c r="E22" s="1478">
        <f t="shared" si="5"/>
        <v>0</v>
      </c>
      <c r="F22" s="563">
        <v>0</v>
      </c>
      <c r="G22" s="564">
        <f t="shared" si="2"/>
        <v>0</v>
      </c>
      <c r="H22" s="107"/>
      <c r="I22" s="105">
        <f t="shared" si="6"/>
        <v>54</v>
      </c>
      <c r="J22" s="242"/>
      <c r="K22" s="1477">
        <f t="shared" si="7"/>
        <v>1.1399999999999999</v>
      </c>
      <c r="L22" s="563">
        <v>0</v>
      </c>
      <c r="M22" s="1478">
        <f t="shared" si="3"/>
        <v>0</v>
      </c>
      <c r="N22" s="563">
        <v>0</v>
      </c>
      <c r="O22" s="564">
        <f t="shared" si="4"/>
        <v>0</v>
      </c>
    </row>
    <row r="23" spans="1:15" x14ac:dyDescent="0.25">
      <c r="A23" s="105">
        <f t="shared" si="0"/>
        <v>19</v>
      </c>
      <c r="B23" s="242"/>
      <c r="C23" s="1477">
        <f t="shared" si="1"/>
        <v>1.1399999999999999</v>
      </c>
      <c r="D23" s="563">
        <v>0</v>
      </c>
      <c r="E23" s="1478">
        <f t="shared" si="5"/>
        <v>0</v>
      </c>
      <c r="F23" s="563">
        <v>0</v>
      </c>
      <c r="G23" s="564">
        <f t="shared" si="2"/>
        <v>0</v>
      </c>
      <c r="H23" s="107"/>
      <c r="I23" s="105">
        <f t="shared" si="6"/>
        <v>55</v>
      </c>
      <c r="J23" s="242"/>
      <c r="K23" s="1477">
        <f t="shared" si="7"/>
        <v>1.1399999999999999</v>
      </c>
      <c r="L23" s="563">
        <v>0</v>
      </c>
      <c r="M23" s="1478">
        <f t="shared" si="3"/>
        <v>0</v>
      </c>
      <c r="N23" s="563">
        <v>0</v>
      </c>
      <c r="O23" s="564">
        <f t="shared" si="4"/>
        <v>0</v>
      </c>
    </row>
    <row r="24" spans="1:15" x14ac:dyDescent="0.25">
      <c r="A24" s="105">
        <f t="shared" si="0"/>
        <v>20</v>
      </c>
      <c r="B24" s="242"/>
      <c r="C24" s="1477">
        <f t="shared" si="1"/>
        <v>1.1399999999999999</v>
      </c>
      <c r="D24" s="563">
        <v>0</v>
      </c>
      <c r="E24" s="1478">
        <f t="shared" si="5"/>
        <v>0</v>
      </c>
      <c r="F24" s="563">
        <v>0</v>
      </c>
      <c r="G24" s="564">
        <f t="shared" si="2"/>
        <v>0</v>
      </c>
      <c r="H24" s="96"/>
      <c r="I24" s="105">
        <f t="shared" si="6"/>
        <v>56</v>
      </c>
      <c r="J24" s="242"/>
      <c r="K24" s="1477">
        <f t="shared" si="7"/>
        <v>1.1399999999999999</v>
      </c>
      <c r="L24" s="563">
        <v>0</v>
      </c>
      <c r="M24" s="1478">
        <f t="shared" si="3"/>
        <v>0</v>
      </c>
      <c r="N24" s="563">
        <v>0</v>
      </c>
      <c r="O24" s="564">
        <f t="shared" si="4"/>
        <v>0</v>
      </c>
    </row>
    <row r="25" spans="1:15" x14ac:dyDescent="0.25">
      <c r="A25" s="105">
        <f t="shared" si="0"/>
        <v>21</v>
      </c>
      <c r="B25" s="242"/>
      <c r="C25" s="1477">
        <f t="shared" si="1"/>
        <v>1.1399999999999999</v>
      </c>
      <c r="D25" s="563">
        <v>0</v>
      </c>
      <c r="E25" s="1478">
        <f t="shared" si="5"/>
        <v>0</v>
      </c>
      <c r="F25" s="563">
        <v>0</v>
      </c>
      <c r="G25" s="564">
        <f t="shared" si="2"/>
        <v>0</v>
      </c>
      <c r="H25" s="96"/>
      <c r="I25" s="105">
        <f t="shared" si="6"/>
        <v>57</v>
      </c>
      <c r="J25" s="242"/>
      <c r="K25" s="1477">
        <f t="shared" si="7"/>
        <v>1.1399999999999999</v>
      </c>
      <c r="L25" s="563">
        <v>0</v>
      </c>
      <c r="M25" s="1478">
        <f t="shared" si="3"/>
        <v>0</v>
      </c>
      <c r="N25" s="563">
        <v>0</v>
      </c>
      <c r="O25" s="564">
        <f t="shared" si="4"/>
        <v>0</v>
      </c>
    </row>
    <row r="26" spans="1:15" x14ac:dyDescent="0.25">
      <c r="A26" s="105">
        <f t="shared" si="0"/>
        <v>22</v>
      </c>
      <c r="B26" s="242"/>
      <c r="C26" s="1477">
        <f t="shared" si="1"/>
        <v>1.1399999999999999</v>
      </c>
      <c r="D26" s="563">
        <v>0</v>
      </c>
      <c r="E26" s="1478">
        <f t="shared" si="5"/>
        <v>0</v>
      </c>
      <c r="F26" s="563">
        <v>0</v>
      </c>
      <c r="G26" s="564">
        <f t="shared" si="2"/>
        <v>0</v>
      </c>
      <c r="H26" s="96"/>
      <c r="I26" s="105">
        <f t="shared" si="6"/>
        <v>58</v>
      </c>
      <c r="J26" s="242"/>
      <c r="K26" s="1477">
        <f t="shared" si="7"/>
        <v>1.1399999999999999</v>
      </c>
      <c r="L26" s="563">
        <v>0</v>
      </c>
      <c r="M26" s="1478">
        <f t="shared" si="3"/>
        <v>0</v>
      </c>
      <c r="N26" s="563">
        <v>0</v>
      </c>
      <c r="O26" s="564">
        <f t="shared" si="4"/>
        <v>0</v>
      </c>
    </row>
    <row r="27" spans="1:15" x14ac:dyDescent="0.25">
      <c r="A27" s="105">
        <f t="shared" si="0"/>
        <v>23</v>
      </c>
      <c r="B27" s="242"/>
      <c r="C27" s="1477">
        <f t="shared" si="1"/>
        <v>1.1399999999999999</v>
      </c>
      <c r="D27" s="563">
        <v>0</v>
      </c>
      <c r="E27" s="1478">
        <f t="shared" si="5"/>
        <v>0</v>
      </c>
      <c r="F27" s="563">
        <v>0</v>
      </c>
      <c r="G27" s="564">
        <f t="shared" si="2"/>
        <v>0</v>
      </c>
      <c r="H27" s="96"/>
      <c r="I27" s="105">
        <f t="shared" si="6"/>
        <v>59</v>
      </c>
      <c r="J27" s="242"/>
      <c r="K27" s="1477">
        <f t="shared" si="7"/>
        <v>1.1399999999999999</v>
      </c>
      <c r="L27" s="563">
        <v>0</v>
      </c>
      <c r="M27" s="1478">
        <f t="shared" si="3"/>
        <v>0</v>
      </c>
      <c r="N27" s="563">
        <v>0</v>
      </c>
      <c r="O27" s="564">
        <f t="shared" si="4"/>
        <v>0</v>
      </c>
    </row>
    <row r="28" spans="1:15" x14ac:dyDescent="0.25">
      <c r="A28" s="105">
        <f t="shared" si="0"/>
        <v>24</v>
      </c>
      <c r="B28" s="242"/>
      <c r="C28" s="1477">
        <f t="shared" si="1"/>
        <v>1.1399999999999999</v>
      </c>
      <c r="D28" s="563">
        <v>0</v>
      </c>
      <c r="E28" s="1478">
        <f t="shared" si="5"/>
        <v>0</v>
      </c>
      <c r="F28" s="563">
        <v>0</v>
      </c>
      <c r="G28" s="564">
        <f t="shared" si="2"/>
        <v>0</v>
      </c>
      <c r="H28" s="96"/>
      <c r="I28" s="105">
        <f t="shared" si="6"/>
        <v>60</v>
      </c>
      <c r="J28" s="242"/>
      <c r="K28" s="1477">
        <f t="shared" si="7"/>
        <v>1.1399999999999999</v>
      </c>
      <c r="L28" s="563">
        <v>0</v>
      </c>
      <c r="M28" s="1478">
        <f t="shared" si="3"/>
        <v>0</v>
      </c>
      <c r="N28" s="563">
        <v>0</v>
      </c>
      <c r="O28" s="564">
        <f t="shared" si="4"/>
        <v>0</v>
      </c>
    </row>
    <row r="29" spans="1:15" x14ac:dyDescent="0.25">
      <c r="A29" s="105">
        <f t="shared" si="0"/>
        <v>25</v>
      </c>
      <c r="B29" s="242"/>
      <c r="C29" s="1477">
        <f t="shared" si="1"/>
        <v>1.1399999999999999</v>
      </c>
      <c r="D29" s="563">
        <v>0</v>
      </c>
      <c r="E29" s="1478">
        <f t="shared" si="5"/>
        <v>0</v>
      </c>
      <c r="F29" s="563">
        <v>0</v>
      </c>
      <c r="G29" s="564">
        <f t="shared" si="2"/>
        <v>0</v>
      </c>
      <c r="H29" s="96"/>
      <c r="I29" s="105">
        <f t="shared" si="6"/>
        <v>61</v>
      </c>
      <c r="J29" s="242"/>
      <c r="K29" s="1477">
        <f t="shared" si="7"/>
        <v>1.1399999999999999</v>
      </c>
      <c r="L29" s="563"/>
      <c r="M29" s="1478">
        <f t="shared" si="3"/>
        <v>0</v>
      </c>
      <c r="N29" s="563">
        <v>0</v>
      </c>
      <c r="O29" s="564">
        <f t="shared" si="4"/>
        <v>0</v>
      </c>
    </row>
    <row r="30" spans="1:15" x14ac:dyDescent="0.25">
      <c r="A30" s="105">
        <f t="shared" si="0"/>
        <v>26</v>
      </c>
      <c r="B30" s="242"/>
      <c r="C30" s="1477">
        <f t="shared" si="1"/>
        <v>1.1399999999999999</v>
      </c>
      <c r="D30" s="563">
        <v>0</v>
      </c>
      <c r="E30" s="1478">
        <f t="shared" si="5"/>
        <v>0</v>
      </c>
      <c r="F30" s="563">
        <v>0</v>
      </c>
      <c r="G30" s="564">
        <f t="shared" si="2"/>
        <v>0</v>
      </c>
      <c r="H30" s="96"/>
      <c r="I30" s="105">
        <f t="shared" si="6"/>
        <v>62</v>
      </c>
      <c r="J30" s="242"/>
      <c r="K30" s="1477">
        <f t="shared" si="7"/>
        <v>1.1399999999999999</v>
      </c>
      <c r="L30" s="563">
        <v>0</v>
      </c>
      <c r="M30" s="1478">
        <f t="shared" si="3"/>
        <v>0</v>
      </c>
      <c r="N30" s="563">
        <v>0</v>
      </c>
      <c r="O30" s="564">
        <f t="shared" si="4"/>
        <v>0</v>
      </c>
    </row>
    <row r="31" spans="1:15" x14ac:dyDescent="0.25">
      <c r="A31" s="105">
        <f t="shared" si="0"/>
        <v>27</v>
      </c>
      <c r="B31" s="242"/>
      <c r="C31" s="1477">
        <f t="shared" si="1"/>
        <v>1.1399999999999999</v>
      </c>
      <c r="D31" s="563">
        <v>0</v>
      </c>
      <c r="E31" s="1478">
        <f t="shared" si="5"/>
        <v>0</v>
      </c>
      <c r="F31" s="563">
        <v>0</v>
      </c>
      <c r="G31" s="564">
        <f t="shared" si="2"/>
        <v>0</v>
      </c>
      <c r="H31" s="96"/>
      <c r="I31" s="105">
        <f t="shared" si="6"/>
        <v>63</v>
      </c>
      <c r="J31" s="242"/>
      <c r="K31" s="1477">
        <f t="shared" si="7"/>
        <v>1.1399999999999999</v>
      </c>
      <c r="L31" s="563">
        <v>0</v>
      </c>
      <c r="M31" s="1478">
        <f t="shared" si="3"/>
        <v>0</v>
      </c>
      <c r="N31" s="563">
        <v>0</v>
      </c>
      <c r="O31" s="564">
        <f t="shared" si="4"/>
        <v>0</v>
      </c>
    </row>
    <row r="32" spans="1:15" x14ac:dyDescent="0.25">
      <c r="A32" s="105">
        <f t="shared" si="0"/>
        <v>28</v>
      </c>
      <c r="B32" s="242"/>
      <c r="C32" s="1477">
        <f t="shared" si="1"/>
        <v>1.1399999999999999</v>
      </c>
      <c r="D32" s="563">
        <v>0</v>
      </c>
      <c r="E32" s="1478">
        <f t="shared" si="5"/>
        <v>0</v>
      </c>
      <c r="F32" s="563">
        <v>0</v>
      </c>
      <c r="G32" s="564">
        <f t="shared" si="2"/>
        <v>0</v>
      </c>
      <c r="H32" s="96"/>
      <c r="I32" s="105">
        <f t="shared" si="6"/>
        <v>64</v>
      </c>
      <c r="J32" s="242"/>
      <c r="K32" s="1477">
        <f t="shared" si="7"/>
        <v>1.1399999999999999</v>
      </c>
      <c r="L32" s="563">
        <v>0</v>
      </c>
      <c r="M32" s="1478">
        <f t="shared" si="3"/>
        <v>0</v>
      </c>
      <c r="N32" s="563">
        <v>0</v>
      </c>
      <c r="O32" s="564">
        <f t="shared" si="4"/>
        <v>0</v>
      </c>
    </row>
    <row r="33" spans="1:15" x14ac:dyDescent="0.25">
      <c r="A33" s="105">
        <f t="shared" si="0"/>
        <v>29</v>
      </c>
      <c r="B33" s="242"/>
      <c r="C33" s="1477">
        <f t="shared" si="1"/>
        <v>1.1399999999999999</v>
      </c>
      <c r="D33" s="563">
        <v>0</v>
      </c>
      <c r="E33" s="1478">
        <f t="shared" si="5"/>
        <v>0</v>
      </c>
      <c r="F33" s="563">
        <v>0</v>
      </c>
      <c r="G33" s="564">
        <f t="shared" si="2"/>
        <v>0</v>
      </c>
      <c r="H33" s="96"/>
      <c r="I33" s="105">
        <f t="shared" si="6"/>
        <v>65</v>
      </c>
      <c r="J33" s="242"/>
      <c r="K33" s="1477">
        <f t="shared" si="7"/>
        <v>1.1399999999999999</v>
      </c>
      <c r="L33" s="563">
        <v>0</v>
      </c>
      <c r="M33" s="1478">
        <f t="shared" si="3"/>
        <v>0</v>
      </c>
      <c r="N33" s="563">
        <v>0</v>
      </c>
      <c r="O33" s="564">
        <f t="shared" si="4"/>
        <v>0</v>
      </c>
    </row>
    <row r="34" spans="1:15" x14ac:dyDescent="0.25">
      <c r="A34" s="105">
        <f t="shared" si="0"/>
        <v>30</v>
      </c>
      <c r="B34" s="242"/>
      <c r="C34" s="1477">
        <f t="shared" si="1"/>
        <v>1.1399999999999999</v>
      </c>
      <c r="D34" s="563">
        <v>0</v>
      </c>
      <c r="E34" s="1478">
        <f t="shared" si="5"/>
        <v>0</v>
      </c>
      <c r="F34" s="563">
        <v>0</v>
      </c>
      <c r="G34" s="564">
        <f t="shared" si="2"/>
        <v>0</v>
      </c>
      <c r="H34" s="96"/>
      <c r="I34" s="105">
        <f t="shared" si="6"/>
        <v>66</v>
      </c>
      <c r="J34" s="242"/>
      <c r="K34" s="1477">
        <f t="shared" si="7"/>
        <v>1.1399999999999999</v>
      </c>
      <c r="L34" s="563">
        <v>0</v>
      </c>
      <c r="M34" s="1478">
        <f t="shared" si="3"/>
        <v>0</v>
      </c>
      <c r="N34" s="563">
        <v>0</v>
      </c>
      <c r="O34" s="564">
        <f t="shared" si="4"/>
        <v>0</v>
      </c>
    </row>
    <row r="35" spans="1:15" x14ac:dyDescent="0.25">
      <c r="A35" s="105">
        <f t="shared" si="0"/>
        <v>31</v>
      </c>
      <c r="B35" s="242"/>
      <c r="C35" s="1477">
        <f t="shared" si="1"/>
        <v>1.1399999999999999</v>
      </c>
      <c r="D35" s="563">
        <v>0</v>
      </c>
      <c r="E35" s="1478">
        <f t="shared" si="5"/>
        <v>0</v>
      </c>
      <c r="F35" s="563">
        <v>0</v>
      </c>
      <c r="G35" s="564">
        <f t="shared" si="2"/>
        <v>0</v>
      </c>
      <c r="H35" s="96"/>
      <c r="I35" s="105">
        <f t="shared" si="6"/>
        <v>67</v>
      </c>
      <c r="J35" s="242"/>
      <c r="K35" s="1477">
        <f t="shared" si="7"/>
        <v>1.1399999999999999</v>
      </c>
      <c r="L35" s="563">
        <v>0</v>
      </c>
      <c r="M35" s="1478">
        <f t="shared" si="3"/>
        <v>0</v>
      </c>
      <c r="N35" s="563">
        <v>0</v>
      </c>
      <c r="O35" s="564">
        <f t="shared" si="4"/>
        <v>0</v>
      </c>
    </row>
    <row r="36" spans="1:15" x14ac:dyDescent="0.25">
      <c r="A36" s="105">
        <f t="shared" si="0"/>
        <v>32</v>
      </c>
      <c r="B36" s="242"/>
      <c r="C36" s="1477">
        <f t="shared" si="1"/>
        <v>1.1399999999999999</v>
      </c>
      <c r="D36" s="563">
        <v>0</v>
      </c>
      <c r="E36" s="1478">
        <f t="shared" si="5"/>
        <v>0</v>
      </c>
      <c r="F36" s="563">
        <v>0</v>
      </c>
      <c r="G36" s="564">
        <f t="shared" si="2"/>
        <v>0</v>
      </c>
      <c r="H36" s="96"/>
      <c r="I36" s="105">
        <f t="shared" si="6"/>
        <v>68</v>
      </c>
      <c r="J36" s="242"/>
      <c r="K36" s="1477">
        <f t="shared" si="7"/>
        <v>1.1399999999999999</v>
      </c>
      <c r="L36" s="563">
        <v>0</v>
      </c>
      <c r="M36" s="1478">
        <f t="shared" si="3"/>
        <v>0</v>
      </c>
      <c r="N36" s="563">
        <v>0</v>
      </c>
      <c r="O36" s="564">
        <f t="shared" si="4"/>
        <v>0</v>
      </c>
    </row>
    <row r="37" spans="1:15" x14ac:dyDescent="0.25">
      <c r="A37" s="105">
        <f t="shared" si="0"/>
        <v>33</v>
      </c>
      <c r="B37" s="242"/>
      <c r="C37" s="1477">
        <f t="shared" si="1"/>
        <v>1.1399999999999999</v>
      </c>
      <c r="D37" s="563">
        <v>0</v>
      </c>
      <c r="E37" s="1478">
        <f t="shared" si="5"/>
        <v>0</v>
      </c>
      <c r="F37" s="563">
        <v>0</v>
      </c>
      <c r="G37" s="564">
        <f t="shared" si="2"/>
        <v>0</v>
      </c>
      <c r="H37" s="96"/>
      <c r="I37" s="105">
        <f t="shared" si="6"/>
        <v>69</v>
      </c>
      <c r="J37" s="242"/>
      <c r="K37" s="1477">
        <f t="shared" si="7"/>
        <v>1.1399999999999999</v>
      </c>
      <c r="L37" s="563">
        <v>0</v>
      </c>
      <c r="M37" s="1478">
        <f t="shared" si="3"/>
        <v>0</v>
      </c>
      <c r="N37" s="563">
        <v>0</v>
      </c>
      <c r="O37" s="564">
        <f t="shared" si="4"/>
        <v>0</v>
      </c>
    </row>
    <row r="38" spans="1:15" x14ac:dyDescent="0.25">
      <c r="A38" s="105">
        <f t="shared" si="0"/>
        <v>34</v>
      </c>
      <c r="B38" s="242"/>
      <c r="C38" s="1477">
        <f t="shared" si="1"/>
        <v>1.1399999999999999</v>
      </c>
      <c r="D38" s="563">
        <v>0</v>
      </c>
      <c r="E38" s="1478">
        <f t="shared" si="5"/>
        <v>0</v>
      </c>
      <c r="F38" s="563">
        <v>0</v>
      </c>
      <c r="G38" s="564">
        <f t="shared" si="2"/>
        <v>0</v>
      </c>
      <c r="H38" s="96"/>
      <c r="I38" s="105">
        <f t="shared" si="6"/>
        <v>70</v>
      </c>
      <c r="J38" s="242"/>
      <c r="K38" s="1477">
        <f t="shared" si="7"/>
        <v>1.1399999999999999</v>
      </c>
      <c r="L38" s="563">
        <v>0</v>
      </c>
      <c r="M38" s="1478">
        <f t="shared" si="3"/>
        <v>0</v>
      </c>
      <c r="N38" s="563">
        <v>0</v>
      </c>
      <c r="O38" s="564">
        <f t="shared" si="4"/>
        <v>0</v>
      </c>
    </row>
    <row r="39" spans="1:15" x14ac:dyDescent="0.25">
      <c r="A39" s="105">
        <f t="shared" si="0"/>
        <v>35</v>
      </c>
      <c r="B39" s="242"/>
      <c r="C39" s="1477">
        <f t="shared" si="1"/>
        <v>1.1399999999999999</v>
      </c>
      <c r="D39" s="563">
        <v>0</v>
      </c>
      <c r="E39" s="1478">
        <f t="shared" si="5"/>
        <v>0</v>
      </c>
      <c r="F39" s="563">
        <v>0</v>
      </c>
      <c r="G39" s="564">
        <f t="shared" si="2"/>
        <v>0</v>
      </c>
      <c r="H39" s="96"/>
      <c r="I39" s="105">
        <f t="shared" si="6"/>
        <v>71</v>
      </c>
      <c r="J39" s="242"/>
      <c r="K39" s="1477">
        <f t="shared" si="7"/>
        <v>1.1399999999999999</v>
      </c>
      <c r="L39" s="563">
        <v>0</v>
      </c>
      <c r="M39" s="1478">
        <f t="shared" si="3"/>
        <v>0</v>
      </c>
      <c r="N39" s="563">
        <v>0</v>
      </c>
      <c r="O39" s="564">
        <f t="shared" si="4"/>
        <v>0</v>
      </c>
    </row>
    <row r="40" spans="1:15" x14ac:dyDescent="0.25">
      <c r="A40" s="105">
        <f t="shared" si="0"/>
        <v>36</v>
      </c>
      <c r="B40" s="242"/>
      <c r="C40" s="1477">
        <f t="shared" si="1"/>
        <v>1.1399999999999999</v>
      </c>
      <c r="D40" s="563">
        <v>0</v>
      </c>
      <c r="E40" s="1478">
        <f t="shared" si="5"/>
        <v>0</v>
      </c>
      <c r="F40" s="563">
        <v>0</v>
      </c>
      <c r="G40" s="564">
        <f t="shared" si="2"/>
        <v>0</v>
      </c>
      <c r="H40" s="96"/>
      <c r="I40" s="105">
        <f t="shared" si="6"/>
        <v>72</v>
      </c>
      <c r="J40" s="242"/>
      <c r="K40" s="1477">
        <f t="shared" si="7"/>
        <v>1.1399999999999999</v>
      </c>
      <c r="L40" s="563">
        <v>0</v>
      </c>
      <c r="M40" s="1478">
        <f t="shared" si="3"/>
        <v>0</v>
      </c>
      <c r="N40" s="563">
        <v>0</v>
      </c>
      <c r="O40" s="564">
        <f t="shared" si="4"/>
        <v>0</v>
      </c>
    </row>
    <row r="41" spans="1:15" ht="15.6" thickBot="1" x14ac:dyDescent="0.3">
      <c r="A41" s="105">
        <f t="shared" si="0"/>
        <v>37</v>
      </c>
      <c r="B41" s="242"/>
      <c r="C41" s="1477">
        <f t="shared" si="1"/>
        <v>1.1399999999999999</v>
      </c>
      <c r="D41" s="563"/>
      <c r="E41" s="1478">
        <f t="shared" si="5"/>
        <v>0</v>
      </c>
      <c r="F41" s="563">
        <v>0</v>
      </c>
      <c r="G41" s="564">
        <f t="shared" si="2"/>
        <v>0</v>
      </c>
      <c r="H41" s="96"/>
      <c r="I41" s="105">
        <f t="shared" si="6"/>
        <v>73</v>
      </c>
      <c r="J41" s="330"/>
      <c r="K41" s="1477">
        <f t="shared" si="7"/>
        <v>1.1399999999999999</v>
      </c>
      <c r="L41" s="563">
        <v>0</v>
      </c>
      <c r="M41" s="1478">
        <f t="shared" si="3"/>
        <v>0</v>
      </c>
      <c r="N41" s="563">
        <v>0</v>
      </c>
      <c r="O41" s="564">
        <f t="shared" si="4"/>
        <v>0</v>
      </c>
    </row>
    <row r="42" spans="1:15" ht="16.2" thickTop="1" thickBot="1" x14ac:dyDescent="0.3">
      <c r="A42" s="108" t="s">
        <v>6</v>
      </c>
      <c r="B42" s="239"/>
      <c r="C42" s="239"/>
      <c r="D42" s="565">
        <f>SUM(D5:D41)</f>
        <v>100000</v>
      </c>
      <c r="E42" s="565">
        <f>SUM(E5:E41)</f>
        <v>86956.521739130447</v>
      </c>
      <c r="F42" s="565">
        <f>SUM(F5:F41)</f>
        <v>0</v>
      </c>
      <c r="G42" s="566">
        <f>SUM(G5:G41)</f>
        <v>86956.521739130447</v>
      </c>
      <c r="H42" s="96"/>
      <c r="I42" s="108" t="s">
        <v>6</v>
      </c>
      <c r="J42" s="572">
        <f>L42-M42</f>
        <v>13043.478260869553</v>
      </c>
      <c r="K42" s="572"/>
      <c r="L42" s="565">
        <f>SUM(L5:L41)</f>
        <v>100000</v>
      </c>
      <c r="M42" s="565">
        <f>SUM(M5:M41)</f>
        <v>86956.521739130447</v>
      </c>
      <c r="N42" s="565">
        <f>SUM(N5:N41)</f>
        <v>0</v>
      </c>
      <c r="O42" s="566">
        <f>SUM(O5:O41)</f>
        <v>86956.521739130447</v>
      </c>
    </row>
    <row r="43" spans="1:15" ht="15.6" thickTop="1" x14ac:dyDescent="0.25"/>
  </sheetData>
  <sheetProtection algorithmName="SHA-512" hashValue="6DN8ppBBk/51yAWcWUUETuuhY47UYs70sCBrpjVJrWDc6DGdmK8nGjWbt6bWlcTNBylT5BAEVWK3irRwDJU0AA==" saltValue="NnQBWY7AzHXTojcE0T1lqQ==" spinCount="100000" sheet="1" objects="1" scenarios="1"/>
  <customSheetViews>
    <customSheetView guid="{87B825B6-BE84-401D-9D96-20C17A5B994F}" scale="75" fitToPage="1">
      <selection activeCell="J14" sqref="J14"/>
      <pageMargins left="0.74803149606299213" right="0.74803149606299213" top="0.78740157480314965" bottom="0.78740157480314965" header="0.51181102362204722" footer="0.51181102362204722"/>
      <printOptions horizontalCentered="1"/>
      <pageSetup paperSize="9" scale="70" orientation="landscape" r:id="rId1"/>
      <headerFooter alignWithMargins="0"/>
    </customSheetView>
    <customSheetView guid="{C3FD0C30-5FEE-44FC-8C8E-ACB1A98A43F5}" scale="75" fitToPage="1" showRuler="0">
      <selection activeCell="C4" sqref="C4"/>
      <pageMargins left="0.74803149606299213" right="0.74803149606299213" top="0.78740157480314965" bottom="0.78740157480314965" header="0.51181102362204722" footer="0.51181102362204722"/>
      <printOptions horizontalCentered="1"/>
      <pageSetup paperSize="9" scale="72" orientation="landscape" r:id="rId2"/>
      <headerFooter alignWithMargins="0"/>
    </customSheetView>
    <customSheetView guid="{F2EF8C40-5F38-4711-A114-3A47916B87AA}" scale="75" fitToPage="1">
      <selection activeCell="C5" sqref="C5"/>
      <pageMargins left="0.74803149606299213" right="0.74803149606299213" top="0.78740157480314965" bottom="0.78740157480314965" header="0.51181102362204722" footer="0.51181102362204722"/>
      <printOptions horizontalCentered="1"/>
      <pageSetup paperSize="9" scale="70" orientation="landscape" r:id="rId3"/>
      <headerFooter alignWithMargins="0"/>
    </customSheetView>
  </customSheetViews>
  <mergeCells count="2">
    <mergeCell ref="A2:D2"/>
    <mergeCell ref="I2:L2"/>
  </mergeCells>
  <phoneticPr fontId="47" type="noConversion"/>
  <printOptions horizontalCentered="1"/>
  <pageMargins left="0.74803149606299213" right="0.74803149606299213" top="0.78740157480314965" bottom="0.78740157480314965" header="0.51181102362204722" footer="0.51181102362204722"/>
  <pageSetup paperSize="9" scale="70" orientation="landscape"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9"/>
  <sheetViews>
    <sheetView topLeftCell="A35" workbookViewId="0">
      <selection activeCell="F55" sqref="F55"/>
    </sheetView>
  </sheetViews>
  <sheetFormatPr defaultRowHeight="15" x14ac:dyDescent="0.25"/>
  <cols>
    <col min="1" max="1" width="3.4140625" customWidth="1"/>
    <col min="2" max="2" width="8.75" customWidth="1"/>
    <col min="3" max="3" width="15.25" customWidth="1"/>
    <col min="4" max="4" width="1.08203125" customWidth="1"/>
    <col min="5" max="5" width="4.25" customWidth="1"/>
    <col min="6" max="6" width="7.08203125" customWidth="1"/>
    <col min="7" max="7" width="4.9140625" customWidth="1"/>
    <col min="8" max="8" width="11.6640625" customWidth="1"/>
    <col min="9" max="9" width="1.58203125" customWidth="1"/>
    <col min="10" max="10" width="9.9140625" customWidth="1"/>
    <col min="11" max="11" width="1.4140625" customWidth="1"/>
    <col min="12" max="12" width="12.25" customWidth="1"/>
    <col min="13" max="13" width="17.4140625" customWidth="1"/>
  </cols>
  <sheetData>
    <row r="1" spans="1:12" ht="15" customHeight="1" thickTop="1" x14ac:dyDescent="0.25">
      <c r="A1" s="972"/>
      <c r="B1" s="672"/>
      <c r="C1" s="672"/>
      <c r="D1" s="672"/>
      <c r="E1" s="672"/>
      <c r="F1" s="672"/>
      <c r="G1" s="672"/>
      <c r="H1" s="672"/>
      <c r="I1" s="672"/>
      <c r="J1" s="672"/>
      <c r="K1" s="672" t="s">
        <v>294</v>
      </c>
      <c r="L1" s="673"/>
    </row>
    <row r="2" spans="1:12" ht="15" customHeight="1" x14ac:dyDescent="0.3">
      <c r="A2" s="973"/>
      <c r="B2" s="674"/>
      <c r="C2" s="674"/>
      <c r="D2" s="674"/>
      <c r="E2" s="674"/>
      <c r="F2" s="675" t="s">
        <v>295</v>
      </c>
      <c r="G2" s="674"/>
      <c r="H2" s="674"/>
      <c r="I2" s="674"/>
      <c r="J2" s="674"/>
      <c r="K2" s="674"/>
      <c r="L2" s="676"/>
    </row>
    <row r="3" spans="1:12" ht="15" customHeight="1" x14ac:dyDescent="0.25">
      <c r="A3" s="973"/>
      <c r="B3" s="674"/>
      <c r="C3" s="674"/>
      <c r="D3" s="674"/>
      <c r="E3" s="674"/>
      <c r="F3" s="674"/>
      <c r="G3" s="674"/>
      <c r="H3" s="674"/>
      <c r="I3" s="674"/>
      <c r="J3" s="674"/>
      <c r="K3" s="674"/>
      <c r="L3" s="677"/>
    </row>
    <row r="4" spans="1:12" ht="15" customHeight="1" x14ac:dyDescent="0.25">
      <c r="A4" s="973"/>
      <c r="B4" s="674"/>
      <c r="C4" s="674"/>
      <c r="D4" s="674"/>
      <c r="E4" s="674"/>
      <c r="F4" s="690" t="s">
        <v>296</v>
      </c>
      <c r="G4" s="1453">
        <f>'Input Data'!E30</f>
        <v>0</v>
      </c>
      <c r="H4" s="674"/>
      <c r="I4" s="674"/>
      <c r="J4" s="679" t="s">
        <v>4</v>
      </c>
      <c r="K4" s="674" t="s">
        <v>297</v>
      </c>
      <c r="L4" s="1482">
        <f>'Input Data'!E29</f>
        <v>0</v>
      </c>
    </row>
    <row r="5" spans="1:12" ht="15" customHeight="1" x14ac:dyDescent="0.25">
      <c r="A5" s="973"/>
      <c r="B5" s="674"/>
      <c r="C5" s="674"/>
      <c r="D5" s="674"/>
      <c r="E5" s="674"/>
      <c r="F5" s="674"/>
      <c r="G5" s="674"/>
      <c r="H5" s="674"/>
      <c r="I5" s="674"/>
      <c r="J5" s="674"/>
      <c r="K5" s="674"/>
      <c r="L5" s="680"/>
    </row>
    <row r="6" spans="1:12" ht="15" customHeight="1" x14ac:dyDescent="0.25">
      <c r="A6" s="973"/>
      <c r="B6" s="678" t="s">
        <v>298</v>
      </c>
      <c r="C6" s="674"/>
      <c r="D6" s="678" t="s">
        <v>297</v>
      </c>
      <c r="E6" s="970">
        <f>'Input Data'!E12</f>
        <v>0</v>
      </c>
      <c r="F6" s="682"/>
      <c r="G6" s="682"/>
      <c r="H6" s="952"/>
      <c r="I6" s="682"/>
      <c r="J6" s="682"/>
      <c r="K6" s="682"/>
      <c r="L6" s="683"/>
    </row>
    <row r="7" spans="1:12" ht="15" customHeight="1" x14ac:dyDescent="0.25">
      <c r="A7" s="973"/>
      <c r="B7" s="678"/>
      <c r="C7" s="674"/>
      <c r="D7" s="678"/>
      <c r="E7" s="681"/>
      <c r="F7" s="684"/>
      <c r="G7" s="684"/>
      <c r="H7" s="684"/>
      <c r="I7" s="684"/>
      <c r="J7" s="684"/>
      <c r="K7" s="684"/>
      <c r="L7" s="685"/>
    </row>
    <row r="8" spans="1:12" ht="15" customHeight="1" x14ac:dyDescent="0.25">
      <c r="A8" s="973"/>
      <c r="B8" s="678"/>
      <c r="C8" s="674"/>
      <c r="D8" s="678"/>
      <c r="E8" s="681"/>
      <c r="F8" s="684"/>
      <c r="G8" s="684"/>
      <c r="H8" s="684"/>
      <c r="I8" s="684"/>
      <c r="J8" s="684"/>
      <c r="K8" s="684"/>
      <c r="L8" s="685"/>
    </row>
    <row r="9" spans="1:12" ht="15" customHeight="1" x14ac:dyDescent="0.25">
      <c r="A9" s="973"/>
      <c r="B9" s="674"/>
      <c r="C9" s="674"/>
      <c r="D9" s="674"/>
      <c r="E9" s="971" t="s">
        <v>299</v>
      </c>
      <c r="F9" s="1454">
        <f>'Input Data'!E6</f>
        <v>0</v>
      </c>
      <c r="G9" s="686"/>
      <c r="H9" s="952"/>
      <c r="I9" s="686"/>
      <c r="J9" s="686"/>
      <c r="K9" s="686"/>
      <c r="L9" s="680"/>
    </row>
    <row r="10" spans="1:12" ht="15" customHeight="1" x14ac:dyDescent="0.25">
      <c r="A10" s="973"/>
      <c r="B10" s="674"/>
      <c r="C10" s="979"/>
      <c r="D10" s="674"/>
      <c r="E10" s="687"/>
      <c r="F10" s="688"/>
      <c r="G10" s="688"/>
      <c r="H10" s="688"/>
      <c r="I10" s="688"/>
      <c r="J10" s="688"/>
      <c r="K10" s="682"/>
      <c r="L10" s="683"/>
    </row>
    <row r="11" spans="1:12" ht="15" customHeight="1" x14ac:dyDescent="0.25">
      <c r="A11" s="973"/>
      <c r="B11" s="678" t="s">
        <v>457</v>
      </c>
      <c r="C11" s="674"/>
      <c r="D11" s="678" t="s">
        <v>297</v>
      </c>
      <c r="E11" s="970">
        <f>'Input Data'!E13</f>
        <v>0</v>
      </c>
      <c r="F11" s="682"/>
      <c r="H11" s="970"/>
      <c r="I11" s="682"/>
      <c r="J11" s="970"/>
      <c r="K11" s="682"/>
      <c r="L11" s="689"/>
    </row>
    <row r="12" spans="1:12" ht="15" customHeight="1" x14ac:dyDescent="0.25">
      <c r="A12" s="973"/>
      <c r="B12" s="678" t="s">
        <v>456</v>
      </c>
      <c r="C12" s="674"/>
      <c r="D12" s="674"/>
      <c r="E12" s="979">
        <f>'Input Data'!E14</f>
        <v>0</v>
      </c>
      <c r="F12" s="979"/>
      <c r="H12" s="674"/>
      <c r="I12" s="674"/>
      <c r="J12" s="674"/>
      <c r="K12" s="674"/>
      <c r="L12" s="677"/>
    </row>
    <row r="13" spans="1:12" ht="15" customHeight="1" x14ac:dyDescent="0.25">
      <c r="A13" s="973"/>
      <c r="B13" s="678" t="s">
        <v>300</v>
      </c>
      <c r="C13" s="674"/>
      <c r="D13" s="678" t="s">
        <v>297</v>
      </c>
      <c r="E13" s="980">
        <f>'Input Data'!E5</f>
        <v>0</v>
      </c>
      <c r="F13" s="682"/>
      <c r="G13" s="674"/>
      <c r="H13" s="690" t="s">
        <v>301</v>
      </c>
      <c r="I13" s="946" t="s">
        <v>297</v>
      </c>
      <c r="J13" s="981">
        <f>'Input Data'!E31</f>
        <v>0</v>
      </c>
      <c r="K13" s="682"/>
      <c r="L13" s="677"/>
    </row>
    <row r="14" spans="1:12" ht="15" customHeight="1" x14ac:dyDescent="0.25">
      <c r="A14" s="973"/>
      <c r="B14" s="674"/>
      <c r="C14" s="674"/>
      <c r="D14" s="674"/>
      <c r="E14" s="674"/>
      <c r="F14" s="674"/>
      <c r="G14" s="674"/>
      <c r="H14" s="674"/>
      <c r="I14" s="674"/>
      <c r="J14" s="674"/>
      <c r="K14" s="674"/>
      <c r="L14" s="677"/>
    </row>
    <row r="15" spans="1:12" ht="15" customHeight="1" x14ac:dyDescent="0.25">
      <c r="A15" s="973"/>
      <c r="B15" s="678" t="s">
        <v>302</v>
      </c>
      <c r="C15" s="674"/>
      <c r="D15" s="678" t="s">
        <v>297</v>
      </c>
      <c r="E15" s="982">
        <f>'Input Data'!E18</f>
        <v>0</v>
      </c>
      <c r="F15" s="682"/>
      <c r="G15" s="674"/>
      <c r="H15" s="690" t="s">
        <v>303</v>
      </c>
      <c r="I15" s="946" t="s">
        <v>297</v>
      </c>
      <c r="J15" s="981">
        <f>'Input Data'!E32</f>
        <v>0</v>
      </c>
      <c r="K15" s="688"/>
      <c r="L15" s="677"/>
    </row>
    <row r="16" spans="1:12" ht="15" customHeight="1" x14ac:dyDescent="0.25">
      <c r="A16" s="973"/>
      <c r="B16" s="678"/>
      <c r="C16" s="674"/>
      <c r="D16" s="678"/>
      <c r="E16" s="678"/>
      <c r="F16" s="674"/>
      <c r="G16" s="674"/>
      <c r="H16" s="678"/>
      <c r="I16" s="678"/>
      <c r="J16" s="678"/>
      <c r="K16" s="674"/>
      <c r="L16" s="692"/>
    </row>
    <row r="17" spans="1:13" ht="15" customHeight="1" x14ac:dyDescent="0.3">
      <c r="A17" s="974"/>
      <c r="B17" s="678" t="s">
        <v>327</v>
      </c>
      <c r="C17" s="674"/>
      <c r="D17" s="674"/>
      <c r="E17" s="674"/>
      <c r="F17" s="674"/>
      <c r="G17" s="674"/>
      <c r="H17" s="674"/>
      <c r="I17" s="674"/>
      <c r="J17" s="674"/>
      <c r="K17" s="674"/>
      <c r="L17" s="786" t="s">
        <v>522</v>
      </c>
    </row>
    <row r="18" spans="1:13" ht="15" customHeight="1" x14ac:dyDescent="0.25">
      <c r="A18" s="1777" t="s">
        <v>505</v>
      </c>
      <c r="B18" s="674"/>
      <c r="C18" s="674"/>
      <c r="D18" s="674"/>
      <c r="E18" s="674"/>
      <c r="F18" s="694"/>
      <c r="G18" s="674"/>
      <c r="H18" s="674"/>
      <c r="I18" s="674"/>
      <c r="J18" s="674"/>
      <c r="K18" s="674"/>
      <c r="L18" s="711"/>
    </row>
    <row r="19" spans="1:13" ht="15" customHeight="1" x14ac:dyDescent="0.25">
      <c r="A19" s="1778"/>
      <c r="B19" s="678" t="s">
        <v>600</v>
      </c>
      <c r="C19" s="674"/>
      <c r="D19" s="678" t="s">
        <v>297</v>
      </c>
      <c r="E19" s="694" t="s">
        <v>304</v>
      </c>
      <c r="F19" s="694"/>
      <c r="G19" s="674"/>
      <c r="H19" s="674" t="s">
        <v>521</v>
      </c>
      <c r="I19" s="674"/>
      <c r="J19" s="674"/>
      <c r="K19" s="674"/>
      <c r="L19" s="1334">
        <f>'Civil Multi-discipl Tax Invoice'!Q55-'Civil Multi-discipl Tax Invoice'!B102</f>
        <v>-86956.521739130447</v>
      </c>
    </row>
    <row r="20" spans="1:13" ht="15" customHeight="1" x14ac:dyDescent="0.25">
      <c r="A20" s="1778"/>
      <c r="B20" s="674"/>
      <c r="C20" s="674"/>
      <c r="D20" s="674"/>
      <c r="E20" s="674"/>
      <c r="F20" s="674"/>
      <c r="G20" s="674"/>
      <c r="H20" s="1324" t="s">
        <v>598</v>
      </c>
      <c r="I20" s="674"/>
      <c r="J20" s="783" t="s">
        <v>599</v>
      </c>
      <c r="K20" s="674"/>
      <c r="L20" s="1335">
        <f>-'Civil Multi-discipl Tax Invoice'!Q62</f>
        <v>0</v>
      </c>
    </row>
    <row r="21" spans="1:13" ht="15" customHeight="1" x14ac:dyDescent="0.25">
      <c r="A21" s="1779"/>
      <c r="B21" s="674"/>
      <c r="C21" s="674"/>
      <c r="D21" s="674"/>
      <c r="E21" s="674"/>
      <c r="F21" s="674"/>
      <c r="G21" s="674"/>
      <c r="H21" s="1773" t="s">
        <v>530</v>
      </c>
      <c r="I21" s="674"/>
      <c r="J21" s="1773" t="s">
        <v>314</v>
      </c>
      <c r="K21" s="674"/>
      <c r="L21" s="1335"/>
    </row>
    <row r="22" spans="1:13" ht="15" customHeight="1" x14ac:dyDescent="0.25">
      <c r="A22" s="698" t="s">
        <v>305</v>
      </c>
      <c r="B22" s="678" t="s">
        <v>306</v>
      </c>
      <c r="C22" s="674"/>
      <c r="D22" s="678" t="s">
        <v>297</v>
      </c>
      <c r="E22" s="694"/>
      <c r="F22" s="674"/>
      <c r="G22" s="674"/>
      <c r="H22" s="1774"/>
      <c r="I22" s="674"/>
      <c r="J22" s="1774"/>
      <c r="K22" s="674"/>
      <c r="L22" s="1334"/>
    </row>
    <row r="23" spans="1:13" ht="15" customHeight="1" x14ac:dyDescent="0.25">
      <c r="A23" s="698"/>
      <c r="B23" s="678"/>
      <c r="C23" s="674"/>
      <c r="D23" s="678"/>
      <c r="E23" s="694"/>
      <c r="F23" s="674"/>
      <c r="G23" s="674"/>
      <c r="H23" s="1341"/>
      <c r="I23" s="674"/>
      <c r="J23" s="1341"/>
      <c r="K23" s="674"/>
      <c r="L23" s="1335"/>
    </row>
    <row r="24" spans="1:13" ht="15" customHeight="1" x14ac:dyDescent="0.25">
      <c r="A24" s="699"/>
      <c r="B24" s="678"/>
      <c r="C24" s="674" t="s">
        <v>307</v>
      </c>
      <c r="D24" s="678"/>
      <c r="E24" s="674"/>
      <c r="F24" s="674"/>
      <c r="G24" s="674"/>
      <c r="H24" s="1342">
        <f>'Time Based'!I22</f>
        <v>0</v>
      </c>
      <c r="I24" s="674"/>
      <c r="J24" s="1342">
        <f>H24-'Time Based'!I23</f>
        <v>0</v>
      </c>
      <c r="K24" s="674"/>
      <c r="L24" s="1335"/>
    </row>
    <row r="25" spans="1:13" ht="15" customHeight="1" x14ac:dyDescent="0.25">
      <c r="A25" s="699"/>
      <c r="B25" s="678"/>
      <c r="C25" s="674" t="s">
        <v>308</v>
      </c>
      <c r="D25" s="678"/>
      <c r="E25" s="674"/>
      <c r="F25" s="674"/>
      <c r="G25" s="674"/>
      <c r="H25" s="1343">
        <f>'Time Based'!I38</f>
        <v>0</v>
      </c>
      <c r="I25" s="674"/>
      <c r="J25" s="1343">
        <f>H25-'Time Based'!I39</f>
        <v>0</v>
      </c>
      <c r="K25" s="674"/>
      <c r="L25" s="1335"/>
      <c r="M25" s="1145"/>
    </row>
    <row r="26" spans="1:13" ht="15" customHeight="1" x14ac:dyDescent="0.25">
      <c r="A26" s="699"/>
      <c r="B26" s="674"/>
      <c r="C26" s="674" t="s">
        <v>309</v>
      </c>
      <c r="D26" s="694"/>
      <c r="E26" s="674"/>
      <c r="F26" s="674"/>
      <c r="G26" s="674"/>
      <c r="H26" s="1343">
        <f>'Time Based'!I54</f>
        <v>0</v>
      </c>
      <c r="I26" s="674"/>
      <c r="J26" s="1343">
        <f>H26-'Time Based'!I55</f>
        <v>0</v>
      </c>
      <c r="K26" s="674"/>
      <c r="L26" s="1335"/>
      <c r="M26" s="1145"/>
    </row>
    <row r="27" spans="1:13" ht="15" customHeight="1" x14ac:dyDescent="0.25">
      <c r="A27" s="699"/>
      <c r="B27" s="674"/>
      <c r="C27" s="674"/>
      <c r="D27" s="674"/>
      <c r="E27" s="674"/>
      <c r="F27" s="674"/>
      <c r="G27" s="674"/>
      <c r="H27" s="1344"/>
      <c r="I27" s="674"/>
      <c r="J27" s="1344"/>
      <c r="K27" s="674"/>
      <c r="L27" s="1335"/>
      <c r="M27" s="1145"/>
    </row>
    <row r="28" spans="1:13" ht="15" customHeight="1" x14ac:dyDescent="0.25">
      <c r="A28" s="699"/>
      <c r="B28" s="678" t="s">
        <v>325</v>
      </c>
      <c r="C28" s="674" t="s">
        <v>310</v>
      </c>
      <c r="D28" s="674"/>
      <c r="E28" s="674"/>
      <c r="F28" s="674"/>
      <c r="G28" s="674"/>
      <c r="H28" s="1342">
        <f>-IF('Civil Multi-discipl Tax Invoice'!Q21=0,0,'Time Based'!I22)</f>
        <v>0</v>
      </c>
      <c r="I28" s="674"/>
      <c r="J28" s="1342">
        <f>H28</f>
        <v>0</v>
      </c>
      <c r="K28" s="674"/>
      <c r="L28" s="1335"/>
    </row>
    <row r="29" spans="1:13" ht="15" customHeight="1" thickBot="1" x14ac:dyDescent="0.3">
      <c r="A29" s="699"/>
      <c r="B29" s="674"/>
      <c r="C29" s="674"/>
      <c r="D29" s="674"/>
      <c r="E29" s="674"/>
      <c r="F29" s="674"/>
      <c r="G29" s="674"/>
      <c r="H29" s="1347"/>
      <c r="I29" s="674"/>
      <c r="J29" s="1345"/>
      <c r="K29" s="674"/>
      <c r="L29" s="1335"/>
    </row>
    <row r="30" spans="1:13" ht="15" customHeight="1" thickBot="1" x14ac:dyDescent="0.3">
      <c r="A30" s="699"/>
      <c r="B30" s="674"/>
      <c r="C30" s="674"/>
      <c r="D30" s="678"/>
      <c r="E30" s="674"/>
      <c r="F30" s="674"/>
      <c r="G30" s="701" t="s">
        <v>311</v>
      </c>
      <c r="H30" s="1348">
        <f>SUM(H24:H29)</f>
        <v>0</v>
      </c>
      <c r="I30" s="674"/>
      <c r="J30" s="1346">
        <f>SUM(J24:J28)</f>
        <v>0</v>
      </c>
      <c r="K30" s="674"/>
      <c r="L30" s="1334">
        <f>J30</f>
        <v>0</v>
      </c>
      <c r="M30" s="1145"/>
    </row>
    <row r="31" spans="1:13" ht="15" customHeight="1" x14ac:dyDescent="0.25">
      <c r="A31" s="699"/>
      <c r="B31" s="674"/>
      <c r="C31" s="674"/>
      <c r="D31" s="674"/>
      <c r="E31" s="674"/>
      <c r="F31" s="674"/>
      <c r="G31" s="674"/>
      <c r="H31" s="674"/>
      <c r="I31" s="674"/>
      <c r="J31" s="702"/>
      <c r="K31" s="674"/>
      <c r="L31" s="1335"/>
    </row>
    <row r="32" spans="1:13" ht="15" customHeight="1" x14ac:dyDescent="0.25">
      <c r="A32" s="699"/>
      <c r="B32" s="674"/>
      <c r="C32" s="674"/>
      <c r="D32" s="674"/>
      <c r="E32" s="674"/>
      <c r="F32" s="674"/>
      <c r="G32" s="674"/>
      <c r="H32" s="1770" t="s">
        <v>312</v>
      </c>
      <c r="I32" s="1771"/>
      <c r="J32" s="1772"/>
      <c r="K32" s="674"/>
      <c r="L32" s="1335"/>
    </row>
    <row r="33" spans="1:13" ht="15" customHeight="1" x14ac:dyDescent="0.25">
      <c r="A33" s="699"/>
      <c r="B33" s="678" t="s">
        <v>313</v>
      </c>
      <c r="C33" s="674"/>
      <c r="D33" s="674"/>
      <c r="E33" s="674"/>
      <c r="F33" s="674"/>
      <c r="G33" s="674"/>
      <c r="H33" s="1773" t="s">
        <v>530</v>
      </c>
      <c r="I33" s="703"/>
      <c r="J33" s="1773" t="s">
        <v>314</v>
      </c>
      <c r="K33" s="674"/>
      <c r="L33" s="1335"/>
    </row>
    <row r="34" spans="1:13" ht="15" customHeight="1" x14ac:dyDescent="0.25">
      <c r="A34" s="699"/>
      <c r="B34" s="674"/>
      <c r="C34" s="674"/>
      <c r="D34" s="674"/>
      <c r="E34" s="674"/>
      <c r="F34" s="674"/>
      <c r="G34" s="674"/>
      <c r="H34" s="1774"/>
      <c r="I34" s="704"/>
      <c r="J34" s="1774"/>
      <c r="K34" s="674"/>
      <c r="L34" s="1335"/>
    </row>
    <row r="35" spans="1:13" ht="15" customHeight="1" x14ac:dyDescent="0.25">
      <c r="A35" s="698" t="s">
        <v>315</v>
      </c>
      <c r="B35" s="678" t="s">
        <v>592</v>
      </c>
      <c r="C35" s="674"/>
      <c r="D35" s="678" t="s">
        <v>297</v>
      </c>
      <c r="E35" s="947"/>
      <c r="F35" s="944"/>
      <c r="G35" s="945"/>
      <c r="H35" s="1342">
        <f>'Subsistence &amp; Travelling'!O87</f>
        <v>0</v>
      </c>
      <c r="I35" s="705"/>
      <c r="J35" s="1342">
        <f>H35-'Subsistence &amp; Travelling'!O88</f>
        <v>0</v>
      </c>
      <c r="K35" s="674"/>
      <c r="L35" s="1335"/>
      <c r="M35" s="1145"/>
    </row>
    <row r="36" spans="1:13" ht="15" customHeight="1" x14ac:dyDescent="0.25">
      <c r="A36" s="698"/>
      <c r="B36" s="678" t="s">
        <v>222</v>
      </c>
      <c r="C36" s="694"/>
      <c r="D36" s="706"/>
      <c r="E36" s="694"/>
      <c r="F36" s="1767"/>
      <c r="G36" s="1768"/>
      <c r="H36" s="1344"/>
      <c r="I36" s="705"/>
      <c r="J36" s="1344"/>
      <c r="K36" s="674"/>
      <c r="L36" s="1335"/>
      <c r="M36" s="1145"/>
    </row>
    <row r="37" spans="1:13" ht="15" customHeight="1" x14ac:dyDescent="0.25">
      <c r="A37" s="698" t="s">
        <v>316</v>
      </c>
      <c r="B37" s="678" t="s">
        <v>450</v>
      </c>
      <c r="C37" s="694"/>
      <c r="D37" s="706"/>
      <c r="E37" s="694"/>
      <c r="F37" s="1767"/>
      <c r="G37" s="1768"/>
      <c r="H37" s="1342">
        <f>'Typing, Duplicating, &amp; Printing'!J65</f>
        <v>0</v>
      </c>
      <c r="I37" s="705"/>
      <c r="J37" s="1342">
        <f>H37-'Typing, Duplicating, &amp; Printing'!J66</f>
        <v>0</v>
      </c>
      <c r="K37" s="674"/>
      <c r="L37" s="1335"/>
      <c r="M37" s="1145"/>
    </row>
    <row r="38" spans="1:13" ht="15" customHeight="1" thickBot="1" x14ac:dyDescent="0.3">
      <c r="A38" s="698"/>
      <c r="B38" s="674"/>
      <c r="C38" s="694"/>
      <c r="D38" s="694"/>
      <c r="E38" s="694"/>
      <c r="F38" s="694"/>
      <c r="G38" s="694"/>
      <c r="H38" s="1344"/>
      <c r="I38" s="705"/>
      <c r="J38" s="1344"/>
      <c r="K38" s="674"/>
      <c r="L38" s="1335"/>
    </row>
    <row r="39" spans="1:13" ht="15" customHeight="1" thickBot="1" x14ac:dyDescent="0.3">
      <c r="A39" s="699"/>
      <c r="B39" s="674"/>
      <c r="C39" s="1769" t="s">
        <v>317</v>
      </c>
      <c r="D39" s="1769"/>
      <c r="E39" s="1769"/>
      <c r="F39" s="1769"/>
      <c r="G39" s="1769"/>
      <c r="H39" s="1348">
        <f>SUM(H35:H38)</f>
        <v>0</v>
      </c>
      <c r="I39" s="674"/>
      <c r="J39" s="1349">
        <f>SUM(J35:J38)</f>
        <v>0</v>
      </c>
      <c r="K39" s="674"/>
      <c r="L39" s="1334">
        <f>J39</f>
        <v>0</v>
      </c>
      <c r="M39" s="1145"/>
    </row>
    <row r="40" spans="1:13" ht="15" customHeight="1" x14ac:dyDescent="0.25">
      <c r="A40" s="975"/>
      <c r="B40" s="674"/>
      <c r="C40" s="694"/>
      <c r="D40" s="694"/>
      <c r="E40" s="694"/>
      <c r="F40" s="694"/>
      <c r="G40" s="694"/>
      <c r="H40" s="674"/>
      <c r="I40" s="674"/>
      <c r="J40" s="708"/>
      <c r="K40" s="674"/>
      <c r="L40" s="1335"/>
    </row>
    <row r="41" spans="1:13" ht="15" customHeight="1" x14ac:dyDescent="0.25">
      <c r="A41" s="975"/>
      <c r="B41" s="678" t="s">
        <v>532</v>
      </c>
      <c r="C41" s="694"/>
      <c r="D41" s="694"/>
      <c r="E41" s="694"/>
      <c r="F41" s="694"/>
      <c r="G41" s="694"/>
      <c r="H41" s="1770" t="s">
        <v>318</v>
      </c>
      <c r="I41" s="1771"/>
      <c r="J41" s="1772"/>
      <c r="K41" s="674"/>
      <c r="L41" s="1335"/>
    </row>
    <row r="42" spans="1:13" ht="15" customHeight="1" x14ac:dyDescent="0.25">
      <c r="A42" s="975"/>
      <c r="B42" s="674"/>
      <c r="C42" s="694"/>
      <c r="D42" s="694"/>
      <c r="E42" s="694"/>
      <c r="F42" s="694"/>
      <c r="G42" s="694"/>
      <c r="H42" s="1773" t="s">
        <v>530</v>
      </c>
      <c r="I42" s="703"/>
      <c r="J42" s="1773" t="s">
        <v>314</v>
      </c>
      <c r="K42" s="674"/>
      <c r="L42" s="1335"/>
    </row>
    <row r="43" spans="1:13" ht="15" customHeight="1" x14ac:dyDescent="0.25">
      <c r="A43" s="975"/>
      <c r="B43" s="674"/>
      <c r="C43" s="694"/>
      <c r="D43" s="694"/>
      <c r="E43" s="694"/>
      <c r="F43" s="694"/>
      <c r="G43" s="694"/>
      <c r="H43" s="1774"/>
      <c r="I43" s="704"/>
      <c r="J43" s="1774"/>
      <c r="K43" s="674"/>
      <c r="L43" s="1335"/>
    </row>
    <row r="44" spans="1:13" ht="15" customHeight="1" x14ac:dyDescent="0.25">
      <c r="A44" s="698" t="s">
        <v>319</v>
      </c>
      <c r="B44" s="678" t="s">
        <v>320</v>
      </c>
      <c r="C44" s="694"/>
      <c r="D44" s="706"/>
      <c r="E44" s="694"/>
      <c r="F44" s="1767"/>
      <c r="G44" s="1768"/>
      <c r="H44" s="1350">
        <f>'Site staff &amp; Other'!I49</f>
        <v>0</v>
      </c>
      <c r="I44" s="674"/>
      <c r="J44" s="1350">
        <f>H44-'Site staff &amp; Other'!I50</f>
        <v>0</v>
      </c>
      <c r="K44" s="674"/>
      <c r="L44" s="1335"/>
      <c r="M44" s="1145"/>
    </row>
    <row r="45" spans="1:13" ht="15" customHeight="1" x14ac:dyDescent="0.25">
      <c r="A45" s="698"/>
      <c r="B45" s="674"/>
      <c r="C45" s="694"/>
      <c r="D45" s="694"/>
      <c r="E45" s="694"/>
      <c r="F45" s="694"/>
      <c r="G45" s="719"/>
      <c r="H45" s="1344"/>
      <c r="I45" s="674"/>
      <c r="J45" s="1344"/>
      <c r="K45" s="674"/>
      <c r="L45" s="1335"/>
      <c r="M45" s="1145"/>
    </row>
    <row r="46" spans="1:13" ht="15" customHeight="1" x14ac:dyDescent="0.25">
      <c r="A46" s="698" t="s">
        <v>319</v>
      </c>
      <c r="B46" s="678" t="s">
        <v>531</v>
      </c>
      <c r="C46" s="694"/>
      <c r="D46" s="706"/>
      <c r="E46" s="694"/>
      <c r="F46" s="944"/>
      <c r="G46" s="945"/>
      <c r="H46" s="1342">
        <f>'Site staff &amp; Other'!I64</f>
        <v>0</v>
      </c>
      <c r="I46" s="674"/>
      <c r="J46" s="1342">
        <f>H46-'Site staff &amp; Other'!I65</f>
        <v>0</v>
      </c>
      <c r="K46" s="674"/>
      <c r="L46" s="1335"/>
      <c r="M46" s="1145"/>
    </row>
    <row r="47" spans="1:13" ht="15" customHeight="1" thickBot="1" x14ac:dyDescent="0.3">
      <c r="A47" s="698"/>
      <c r="B47" s="674"/>
      <c r="C47" s="694"/>
      <c r="D47" s="694"/>
      <c r="E47" s="694"/>
      <c r="F47" s="694"/>
      <c r="G47" s="719"/>
      <c r="H47" s="1344"/>
      <c r="I47" s="674"/>
      <c r="J47" s="1344"/>
      <c r="K47" s="674"/>
      <c r="L47" s="1335"/>
    </row>
    <row r="48" spans="1:13" ht="15" customHeight="1" thickBot="1" x14ac:dyDescent="0.3">
      <c r="A48" s="975"/>
      <c r="B48" s="1763" t="s">
        <v>321</v>
      </c>
      <c r="C48" s="1764"/>
      <c r="D48" s="1764"/>
      <c r="E48" s="1764"/>
      <c r="F48" s="1764"/>
      <c r="G48" s="1764"/>
      <c r="H48" s="1351">
        <f>SUM(H44:H47)</f>
        <v>0</v>
      </c>
      <c r="I48" s="674"/>
      <c r="J48" s="1349">
        <f>SUM(J44:J47)</f>
        <v>0</v>
      </c>
      <c r="K48" s="674"/>
      <c r="L48" s="1334">
        <f>J48</f>
        <v>0</v>
      </c>
      <c r="M48" s="1145"/>
    </row>
    <row r="49" spans="1:13" ht="15" customHeight="1" x14ac:dyDescent="0.25">
      <c r="A49" s="975"/>
      <c r="B49" s="674"/>
      <c r="C49" s="674"/>
      <c r="D49" s="674"/>
      <c r="E49" s="674"/>
      <c r="F49" s="674"/>
      <c r="G49" s="674"/>
      <c r="H49" s="902"/>
      <c r="I49" s="674"/>
      <c r="J49" s="674"/>
      <c r="K49" s="674"/>
      <c r="L49" s="1335"/>
    </row>
    <row r="50" spans="1:13" ht="15" customHeight="1" thickBot="1" x14ac:dyDescent="0.35">
      <c r="A50" s="976" t="s">
        <v>322</v>
      </c>
      <c r="B50" s="716" t="s">
        <v>222</v>
      </c>
      <c r="C50" s="977"/>
      <c r="D50" s="977"/>
      <c r="E50" s="977"/>
      <c r="F50" s="952"/>
      <c r="G50" s="679" t="s">
        <v>328</v>
      </c>
      <c r="H50" s="1352">
        <f>'Non Taxable'!J18</f>
        <v>0</v>
      </c>
      <c r="I50" s="826"/>
      <c r="J50" s="1354">
        <f>H50-'Non Taxable'!J19</f>
        <v>0</v>
      </c>
      <c r="K50" s="674"/>
      <c r="L50" s="1336">
        <f>J50</f>
        <v>0</v>
      </c>
      <c r="M50" s="1145"/>
    </row>
    <row r="51" spans="1:13" ht="15" customHeight="1" thickBot="1" x14ac:dyDescent="0.3">
      <c r="A51" s="975"/>
      <c r="B51" s="977"/>
      <c r="C51" s="709"/>
      <c r="D51" s="690"/>
      <c r="E51" s="690"/>
      <c r="F51" s="952"/>
      <c r="G51" s="690" t="s">
        <v>486</v>
      </c>
      <c r="H51" s="1353">
        <f>SUM(H24:H29)+SUM(H35:H37)+SUM(H44:H46)+H50</f>
        <v>0</v>
      </c>
      <c r="I51" s="826"/>
      <c r="J51" s="1353">
        <f>SUM(J24:J29)+SUM(J35:J37)+SUM(J44:J46)+J50</f>
        <v>0</v>
      </c>
      <c r="K51" s="674"/>
      <c r="L51" s="1335"/>
      <c r="M51" s="1145"/>
    </row>
    <row r="52" spans="1:13" ht="15" customHeight="1" x14ac:dyDescent="0.25">
      <c r="A52" s="975"/>
      <c r="B52" s="709"/>
      <c r="C52" s="709"/>
      <c r="D52" s="709"/>
      <c r="E52" s="674"/>
      <c r="F52" s="674"/>
      <c r="G52" s="674"/>
      <c r="H52" s="674"/>
      <c r="I52" s="674"/>
      <c r="J52" s="674"/>
      <c r="K52" s="674"/>
      <c r="L52" s="1335"/>
    </row>
    <row r="53" spans="1:13" ht="15" customHeight="1" x14ac:dyDescent="0.25">
      <c r="A53" s="975"/>
      <c r="B53" s="717"/>
      <c r="C53" s="717"/>
      <c r="D53" s="717"/>
      <c r="E53" s="710"/>
      <c r="F53" s="707"/>
      <c r="G53" s="707"/>
      <c r="H53" s="707"/>
      <c r="I53" s="707"/>
      <c r="J53" s="707"/>
      <c r="K53" s="707"/>
      <c r="L53" s="1337"/>
    </row>
    <row r="54" spans="1:13" ht="15" customHeight="1" x14ac:dyDescent="0.25">
      <c r="A54" s="975"/>
      <c r="B54" s="694"/>
      <c r="C54" s="694"/>
      <c r="D54" s="694"/>
      <c r="E54" s="712" t="s">
        <v>593</v>
      </c>
      <c r="F54" s="674"/>
      <c r="G54" s="674"/>
      <c r="H54" s="674"/>
      <c r="I54" s="674"/>
      <c r="J54" s="674"/>
      <c r="K54" s="674"/>
      <c r="L54" s="1338">
        <f>SUM(L18:L48)</f>
        <v>-86956.521739130447</v>
      </c>
    </row>
    <row r="55" spans="1:13" ht="15" customHeight="1" x14ac:dyDescent="0.25">
      <c r="A55" s="975"/>
      <c r="B55" s="694"/>
      <c r="C55" s="694"/>
      <c r="D55" s="694"/>
      <c r="E55" s="712" t="s">
        <v>326</v>
      </c>
      <c r="F55" s="1480">
        <f>IF(L4&lt;43191,14%,15%)</f>
        <v>0.14000000000000001</v>
      </c>
      <c r="G55" s="674" t="s">
        <v>323</v>
      </c>
      <c r="H55" s="713">
        <f>L54</f>
        <v>-86956.521739130447</v>
      </c>
      <c r="I55" s="674"/>
      <c r="J55" s="674"/>
      <c r="K55" s="674"/>
      <c r="L55" s="1335">
        <f>F55*L54</f>
        <v>-12173.913043478264</v>
      </c>
    </row>
    <row r="56" spans="1:13" ht="15" customHeight="1" thickBot="1" x14ac:dyDescent="0.3">
      <c r="A56" s="975"/>
      <c r="B56" s="694"/>
      <c r="C56" s="694"/>
      <c r="D56" s="694"/>
      <c r="E56" s="705" t="s">
        <v>594</v>
      </c>
      <c r="F56" s="674"/>
      <c r="G56" s="674"/>
      <c r="H56" s="674"/>
      <c r="I56" s="674"/>
      <c r="J56" s="674"/>
      <c r="K56" s="674"/>
      <c r="L56" s="1339">
        <f>L50</f>
        <v>0</v>
      </c>
    </row>
    <row r="57" spans="1:13" ht="15" customHeight="1" thickBot="1" x14ac:dyDescent="0.3">
      <c r="A57" s="975"/>
      <c r="B57" s="718"/>
      <c r="C57" s="718"/>
      <c r="D57" s="718"/>
      <c r="E57" s="1765" t="s">
        <v>324</v>
      </c>
      <c r="F57" s="1766"/>
      <c r="G57" s="1766"/>
      <c r="H57" s="1766"/>
      <c r="I57" s="1775">
        <f>G4</f>
        <v>0</v>
      </c>
      <c r="J57" s="1776"/>
      <c r="K57" s="696"/>
      <c r="L57" s="1340">
        <f>SUM(L54:L56)</f>
        <v>-99130.434782608703</v>
      </c>
    </row>
    <row r="58" spans="1:13" ht="15" customHeight="1" thickBot="1" x14ac:dyDescent="0.3">
      <c r="A58" s="978"/>
      <c r="B58" s="721" t="s">
        <v>487</v>
      </c>
      <c r="C58" s="714"/>
      <c r="D58" s="714"/>
      <c r="E58" s="714"/>
      <c r="F58" s="714"/>
      <c r="G58" s="714"/>
      <c r="H58" s="714"/>
      <c r="I58" s="714"/>
      <c r="J58" s="714"/>
      <c r="K58" s="714"/>
      <c r="L58" s="715"/>
    </row>
    <row r="59" spans="1:13" ht="15.6" thickTop="1" x14ac:dyDescent="0.25"/>
  </sheetData>
  <sheetProtection algorithmName="SHA-512" hashValue="qTe5bqk3lyXQvW7vT1chWGc3bCjYVc1r9hWx9pWyfUSciHq+hO5Esjywq4bFC5ViTKMNQnrD3GY6F3l9ZXEVwA==" saltValue="QuxPsLXKV4KAroK0ioxsag==" spinCount="100000" sheet="1" objects="1" scenarios="1" formatCells="0" formatColumns="0" formatRows="0"/>
  <customSheetViews>
    <customSheetView guid="{87B825B6-BE84-401D-9D96-20C17A5B994F}" topLeftCell="A20">
      <selection activeCell="L19" sqref="L19"/>
      <pageMargins left="0.74803149606299213" right="0.74803149606299213" top="0.59055118110236227" bottom="0.59055118110236227" header="0" footer="0"/>
      <pageSetup paperSize="9" scale="90" orientation="portrait" horizontalDpi="300" verticalDpi="300" r:id="rId1"/>
    </customSheetView>
    <customSheetView guid="{F2EF8C40-5F38-4711-A114-3A47916B87AA}" topLeftCell="A20">
      <selection activeCell="L19" sqref="L19"/>
      <pageMargins left="0.74803149606299213" right="0.74803149606299213" top="0.59055118110236227" bottom="0.59055118110236227" header="0" footer="0"/>
      <pageSetup paperSize="9" scale="90" orientation="portrait" horizontalDpi="300" verticalDpi="300" r:id="rId2"/>
    </customSheetView>
  </customSheetViews>
  <mergeCells count="16">
    <mergeCell ref="A18:A21"/>
    <mergeCell ref="H32:J32"/>
    <mergeCell ref="H33:H34"/>
    <mergeCell ref="J33:J34"/>
    <mergeCell ref="F36:G36"/>
    <mergeCell ref="H21:H22"/>
    <mergeCell ref="J21:J22"/>
    <mergeCell ref="B48:G48"/>
    <mergeCell ref="E57:H57"/>
    <mergeCell ref="F37:G37"/>
    <mergeCell ref="C39:G39"/>
    <mergeCell ref="H41:J41"/>
    <mergeCell ref="H42:H43"/>
    <mergeCell ref="J42:J43"/>
    <mergeCell ref="F44:G44"/>
    <mergeCell ref="I57:J57"/>
  </mergeCells>
  <pageMargins left="0.74803149606299213" right="0.74803149606299213" top="0.59055118110236227" bottom="0.59055118110236227" header="0" footer="0"/>
  <pageSetup paperSize="9" scale="90" orientation="portrait" horizontalDpi="300" verticalDpi="300"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3"/>
    <pageSetUpPr fitToPage="1"/>
  </sheetPr>
  <dimension ref="A1:I310"/>
  <sheetViews>
    <sheetView zoomScale="75" zoomScaleNormal="75" zoomScaleSheetLayoutView="90" workbookViewId="0">
      <selection activeCell="E6" sqref="E6"/>
    </sheetView>
  </sheetViews>
  <sheetFormatPr defaultRowHeight="15" x14ac:dyDescent="0.25"/>
  <cols>
    <col min="1" max="1" width="6.33203125" customWidth="1"/>
    <col min="2" max="2" width="8.6640625" customWidth="1"/>
    <col min="3" max="3" width="15.25" customWidth="1"/>
    <col min="4" max="4" width="14" bestFit="1" customWidth="1"/>
    <col min="5" max="5" width="21.33203125" customWidth="1"/>
    <col min="6" max="6" width="23.25" customWidth="1"/>
    <col min="7" max="8" width="8.33203125" customWidth="1"/>
    <col min="9" max="9" width="12.08203125" customWidth="1"/>
  </cols>
  <sheetData>
    <row r="1" spans="1:9" ht="18" thickTop="1" x14ac:dyDescent="0.25">
      <c r="A1" s="1304" t="s">
        <v>26</v>
      </c>
      <c r="B1" s="1005"/>
      <c r="C1" s="151"/>
      <c r="D1" s="151"/>
      <c r="E1" s="151"/>
      <c r="F1" s="151"/>
      <c r="G1" s="151"/>
      <c r="H1" s="151"/>
      <c r="I1" s="152"/>
    </row>
    <row r="2" spans="1:9" ht="15.6" x14ac:dyDescent="0.25">
      <c r="A2" s="210" t="s">
        <v>128</v>
      </c>
      <c r="B2" s="1006"/>
      <c r="C2" s="153"/>
      <c r="D2" s="153"/>
      <c r="E2" s="153"/>
      <c r="F2" s="203" t="s">
        <v>131</v>
      </c>
      <c r="G2" s="153"/>
      <c r="H2" s="153"/>
      <c r="I2" s="154"/>
    </row>
    <row r="3" spans="1:9" ht="15.6" x14ac:dyDescent="0.25">
      <c r="A3" s="155"/>
      <c r="B3" s="153"/>
      <c r="C3" s="1780" t="s">
        <v>227</v>
      </c>
      <c r="D3" s="1780"/>
      <c r="E3" s="1168">
        <f>'Input Data'!$E$30</f>
        <v>0</v>
      </c>
      <c r="F3" s="262" t="s">
        <v>185</v>
      </c>
      <c r="G3" s="1452">
        <f>'Input Data'!$E$6</f>
        <v>0</v>
      </c>
      <c r="H3" s="153"/>
      <c r="I3" s="154"/>
    </row>
    <row r="4" spans="1:9" x14ac:dyDescent="0.25">
      <c r="A4" s="1014" t="s">
        <v>27</v>
      </c>
      <c r="B4" s="158"/>
      <c r="C4" s="157" t="s">
        <v>4</v>
      </c>
      <c r="D4" s="153" t="s">
        <v>28</v>
      </c>
      <c r="E4" s="158" t="s">
        <v>27</v>
      </c>
      <c r="F4" s="157" t="s">
        <v>4</v>
      </c>
      <c r="G4" s="153" t="s">
        <v>28</v>
      </c>
      <c r="H4" s="153"/>
      <c r="I4" s="154"/>
    </row>
    <row r="5" spans="1:9" x14ac:dyDescent="0.25">
      <c r="A5" s="159" t="s">
        <v>29</v>
      </c>
      <c r="B5" s="994"/>
      <c r="C5" s="160"/>
      <c r="D5" s="160"/>
      <c r="E5" s="156" t="s">
        <v>30</v>
      </c>
      <c r="F5" s="160"/>
      <c r="G5" s="1781"/>
      <c r="H5" s="1782"/>
      <c r="I5" s="1783"/>
    </row>
    <row r="6" spans="1:9" x14ac:dyDescent="0.25">
      <c r="A6" s="159" t="s">
        <v>31</v>
      </c>
      <c r="B6" s="994"/>
      <c r="C6" s="160"/>
      <c r="D6" s="160"/>
      <c r="E6" s="156" t="s">
        <v>32</v>
      </c>
      <c r="F6" s="161"/>
      <c r="G6" s="1781"/>
      <c r="H6" s="1782"/>
      <c r="I6" s="1783"/>
    </row>
    <row r="7" spans="1:9" x14ac:dyDescent="0.25">
      <c r="A7" s="159" t="s">
        <v>33</v>
      </c>
      <c r="B7" s="994"/>
      <c r="C7" s="161"/>
      <c r="D7" s="160"/>
      <c r="E7" s="156" t="s">
        <v>34</v>
      </c>
      <c r="F7" s="161"/>
      <c r="G7" s="1781"/>
      <c r="H7" s="1782"/>
      <c r="I7" s="1783"/>
    </row>
    <row r="8" spans="1:9" ht="15.6" thickBot="1" x14ac:dyDescent="0.3">
      <c r="A8" s="162"/>
      <c r="B8" s="163"/>
      <c r="C8" s="163"/>
      <c r="D8" s="163"/>
      <c r="E8" s="163"/>
      <c r="F8" s="163"/>
      <c r="G8" s="163"/>
      <c r="H8" s="163"/>
      <c r="I8" s="164"/>
    </row>
    <row r="9" spans="1:9" ht="16.2" thickTop="1" thickBot="1" x14ac:dyDescent="0.3">
      <c r="A9" s="516"/>
      <c r="B9" s="221"/>
      <c r="C9" s="221"/>
      <c r="D9" s="221"/>
      <c r="E9" s="221"/>
      <c r="F9" s="221"/>
      <c r="G9" s="221"/>
      <c r="H9" s="221"/>
      <c r="I9" s="517"/>
    </row>
    <row r="10" spans="1:9" ht="15.6" thickTop="1" x14ac:dyDescent="0.25">
      <c r="A10" s="218" t="s">
        <v>601</v>
      </c>
      <c r="B10" s="1007"/>
      <c r="C10" s="219"/>
      <c r="D10" s="219"/>
      <c r="E10" s="219"/>
      <c r="F10" s="1297" t="str">
        <f>IF('Civil Multi-discipl Tax Invoice'!Q42&gt;0,"No fees allowed","")</f>
        <v/>
      </c>
      <c r="G10" s="219"/>
      <c r="H10" s="219"/>
      <c r="I10" s="220"/>
    </row>
    <row r="11" spans="1:9" ht="27.6" x14ac:dyDescent="0.25">
      <c r="A11" s="578" t="s">
        <v>226</v>
      </c>
      <c r="B11" s="1015" t="s">
        <v>4</v>
      </c>
      <c r="C11" s="573" t="s">
        <v>35</v>
      </c>
      <c r="D11" s="574" t="s">
        <v>23</v>
      </c>
      <c r="E11" s="574" t="s">
        <v>36</v>
      </c>
      <c r="F11" s="575" t="s">
        <v>37</v>
      </c>
      <c r="G11" s="574" t="s">
        <v>9</v>
      </c>
      <c r="H11" s="574" t="s">
        <v>262</v>
      </c>
      <c r="I11" s="576" t="s">
        <v>38</v>
      </c>
    </row>
    <row r="12" spans="1:9" x14ac:dyDescent="0.25">
      <c r="A12" s="165"/>
      <c r="B12" s="1008"/>
      <c r="C12" s="166"/>
      <c r="D12" s="167"/>
      <c r="E12" s="167"/>
      <c r="F12" s="167"/>
      <c r="G12" s="1355"/>
      <c r="H12" s="1370"/>
      <c r="I12" s="168">
        <f t="shared" ref="I12:I21" si="0">G12*H12</f>
        <v>0</v>
      </c>
    </row>
    <row r="13" spans="1:9" x14ac:dyDescent="0.25">
      <c r="A13" s="169"/>
      <c r="B13" s="1009"/>
      <c r="C13" s="170"/>
      <c r="D13" s="171"/>
      <c r="E13" s="171"/>
      <c r="F13" s="171"/>
      <c r="G13" s="1356"/>
      <c r="H13" s="1371"/>
      <c r="I13" s="172">
        <f t="shared" si="0"/>
        <v>0</v>
      </c>
    </row>
    <row r="14" spans="1:9" x14ac:dyDescent="0.25">
      <c r="A14" s="173"/>
      <c r="B14" s="1010"/>
      <c r="C14" s="170"/>
      <c r="D14" s="171"/>
      <c r="E14" s="171"/>
      <c r="F14" s="171"/>
      <c r="G14" s="1356"/>
      <c r="H14" s="1371"/>
      <c r="I14" s="172">
        <f t="shared" si="0"/>
        <v>0</v>
      </c>
    </row>
    <row r="15" spans="1:9" x14ac:dyDescent="0.25">
      <c r="A15" s="173"/>
      <c r="B15" s="1010"/>
      <c r="C15" s="170"/>
      <c r="D15" s="171"/>
      <c r="E15" s="171"/>
      <c r="F15" s="171"/>
      <c r="G15" s="1356"/>
      <c r="H15" s="1371"/>
      <c r="I15" s="172">
        <f t="shared" si="0"/>
        <v>0</v>
      </c>
    </row>
    <row r="16" spans="1:9" x14ac:dyDescent="0.25">
      <c r="A16" s="173"/>
      <c r="B16" s="1010"/>
      <c r="C16" s="170"/>
      <c r="D16" s="171"/>
      <c r="E16" s="171"/>
      <c r="F16" s="171"/>
      <c r="G16" s="1356"/>
      <c r="H16" s="1371"/>
      <c r="I16" s="172">
        <f t="shared" si="0"/>
        <v>0</v>
      </c>
    </row>
    <row r="17" spans="1:9" x14ac:dyDescent="0.25">
      <c r="A17" s="173"/>
      <c r="B17" s="1010"/>
      <c r="C17" s="170"/>
      <c r="D17" s="171"/>
      <c r="E17" s="171"/>
      <c r="F17" s="171"/>
      <c r="G17" s="1356"/>
      <c r="H17" s="1371"/>
      <c r="I17" s="172">
        <f t="shared" si="0"/>
        <v>0</v>
      </c>
    </row>
    <row r="18" spans="1:9" x14ac:dyDescent="0.25">
      <c r="A18" s="173"/>
      <c r="B18" s="1010"/>
      <c r="C18" s="170"/>
      <c r="D18" s="171"/>
      <c r="E18" s="171"/>
      <c r="F18" s="171"/>
      <c r="G18" s="1356"/>
      <c r="H18" s="1371"/>
      <c r="I18" s="172">
        <f t="shared" si="0"/>
        <v>0</v>
      </c>
    </row>
    <row r="19" spans="1:9" x14ac:dyDescent="0.25">
      <c r="A19" s="173"/>
      <c r="B19" s="1010"/>
      <c r="C19" s="170"/>
      <c r="D19" s="171"/>
      <c r="E19" s="171"/>
      <c r="F19" s="171"/>
      <c r="G19" s="1356"/>
      <c r="H19" s="1371"/>
      <c r="I19" s="172">
        <f t="shared" si="0"/>
        <v>0</v>
      </c>
    </row>
    <row r="20" spans="1:9" x14ac:dyDescent="0.25">
      <c r="A20" s="222"/>
      <c r="B20" s="1011"/>
      <c r="C20" s="223"/>
      <c r="D20" s="224"/>
      <c r="E20" s="224"/>
      <c r="F20" s="224"/>
      <c r="G20" s="1357"/>
      <c r="H20" s="1372"/>
      <c r="I20" s="225">
        <f t="shared" si="0"/>
        <v>0</v>
      </c>
    </row>
    <row r="21" spans="1:9" ht="15.6" thickBot="1" x14ac:dyDescent="0.3">
      <c r="A21" s="176"/>
      <c r="B21" s="1012"/>
      <c r="C21" s="177"/>
      <c r="D21" s="178"/>
      <c r="E21" s="178"/>
      <c r="F21" s="178"/>
      <c r="G21" s="1358"/>
      <c r="H21" s="1373"/>
      <c r="I21" s="225">
        <f t="shared" si="0"/>
        <v>0</v>
      </c>
    </row>
    <row r="22" spans="1:9" x14ac:dyDescent="0.25">
      <c r="A22" s="159"/>
      <c r="B22" s="994"/>
      <c r="C22" s="156"/>
      <c r="D22" s="156"/>
      <c r="E22" s="156"/>
      <c r="F22" s="156"/>
      <c r="G22" s="1359"/>
      <c r="H22" s="1374" t="s">
        <v>516</v>
      </c>
      <c r="I22" s="227">
        <f>IF('Civil Multi-discipl Tax Invoice'!Q42&gt;0,0,SUM(I12:I21))</f>
        <v>0</v>
      </c>
    </row>
    <row r="23" spans="1:9" x14ac:dyDescent="0.25">
      <c r="A23" s="155"/>
      <c r="B23" s="153"/>
      <c r="C23" s="153"/>
      <c r="D23" s="153"/>
      <c r="E23" s="153"/>
      <c r="F23" s="153"/>
      <c r="G23" s="1360"/>
      <c r="H23" s="217" t="s">
        <v>225</v>
      </c>
      <c r="I23" s="1375"/>
    </row>
    <row r="24" spans="1:9" ht="15.6" thickBot="1" x14ac:dyDescent="0.3">
      <c r="A24" s="162"/>
      <c r="B24" s="163"/>
      <c r="C24" s="163"/>
      <c r="D24" s="163"/>
      <c r="E24" s="163"/>
      <c r="F24" s="163"/>
      <c r="G24" s="1361"/>
      <c r="H24" s="217" t="s">
        <v>514</v>
      </c>
      <c r="I24" s="1376">
        <f>I22-I23</f>
        <v>0</v>
      </c>
    </row>
    <row r="25" spans="1:9" ht="16.2" thickTop="1" thickBot="1" x14ac:dyDescent="0.3">
      <c r="A25" s="516"/>
      <c r="B25" s="221"/>
      <c r="C25" s="221"/>
      <c r="D25" s="221"/>
      <c r="E25" s="221"/>
      <c r="F25" s="221"/>
      <c r="G25" s="1362"/>
      <c r="H25" s="221"/>
      <c r="I25" s="517"/>
    </row>
    <row r="26" spans="1:9" ht="15.6" thickTop="1" x14ac:dyDescent="0.25">
      <c r="A26" s="218" t="s">
        <v>602</v>
      </c>
      <c r="B26" s="1007"/>
      <c r="C26" s="219"/>
      <c r="D26" s="219"/>
      <c r="E26" s="219"/>
      <c r="F26" s="219"/>
      <c r="G26" s="1363"/>
      <c r="H26" s="219"/>
      <c r="I26" s="226"/>
    </row>
    <row r="27" spans="1:9" ht="27.6" x14ac:dyDescent="0.25">
      <c r="A27" s="578" t="s">
        <v>226</v>
      </c>
      <c r="B27" s="1015" t="s">
        <v>4</v>
      </c>
      <c r="C27" s="573" t="s">
        <v>35</v>
      </c>
      <c r="D27" s="574" t="s">
        <v>23</v>
      </c>
      <c r="E27" s="574" t="s">
        <v>36</v>
      </c>
      <c r="F27" s="575" t="s">
        <v>37</v>
      </c>
      <c r="G27" s="1364" t="s">
        <v>9</v>
      </c>
      <c r="H27" s="574" t="s">
        <v>262</v>
      </c>
      <c r="I27" s="576" t="s">
        <v>38</v>
      </c>
    </row>
    <row r="28" spans="1:9" x14ac:dyDescent="0.25">
      <c r="A28" s="165"/>
      <c r="B28" s="1008"/>
      <c r="C28" s="166"/>
      <c r="D28" s="167"/>
      <c r="E28" s="167"/>
      <c r="F28" s="167"/>
      <c r="G28" s="1355"/>
      <c r="H28" s="1370"/>
      <c r="I28" s="168">
        <f t="shared" ref="I28:I37" si="1">G28*H28</f>
        <v>0</v>
      </c>
    </row>
    <row r="29" spans="1:9" x14ac:dyDescent="0.25">
      <c r="A29" s="169"/>
      <c r="B29" s="1009"/>
      <c r="C29" s="170"/>
      <c r="D29" s="171"/>
      <c r="E29" s="171"/>
      <c r="F29" s="171"/>
      <c r="G29" s="1356"/>
      <c r="H29" s="1371"/>
      <c r="I29" s="172">
        <f t="shared" si="1"/>
        <v>0</v>
      </c>
    </row>
    <row r="30" spans="1:9" x14ac:dyDescent="0.25">
      <c r="A30" s="173"/>
      <c r="B30" s="1010"/>
      <c r="C30" s="170"/>
      <c r="D30" s="171"/>
      <c r="E30" s="171"/>
      <c r="F30" s="171"/>
      <c r="G30" s="1356"/>
      <c r="H30" s="1371"/>
      <c r="I30" s="172">
        <f t="shared" si="1"/>
        <v>0</v>
      </c>
    </row>
    <row r="31" spans="1:9" x14ac:dyDescent="0.25">
      <c r="A31" s="173"/>
      <c r="B31" s="1010"/>
      <c r="C31" s="170"/>
      <c r="D31" s="171"/>
      <c r="E31" s="171"/>
      <c r="F31" s="171"/>
      <c r="G31" s="1356"/>
      <c r="H31" s="1371"/>
      <c r="I31" s="172">
        <f t="shared" si="1"/>
        <v>0</v>
      </c>
    </row>
    <row r="32" spans="1:9" x14ac:dyDescent="0.25">
      <c r="A32" s="173"/>
      <c r="B32" s="1010"/>
      <c r="C32" s="170"/>
      <c r="D32" s="171"/>
      <c r="E32" s="171"/>
      <c r="F32" s="171"/>
      <c r="G32" s="1356"/>
      <c r="H32" s="1371"/>
      <c r="I32" s="172">
        <f t="shared" si="1"/>
        <v>0</v>
      </c>
    </row>
    <row r="33" spans="1:9" x14ac:dyDescent="0.25">
      <c r="A33" s="173"/>
      <c r="B33" s="1010"/>
      <c r="C33" s="170"/>
      <c r="D33" s="171"/>
      <c r="E33" s="171"/>
      <c r="F33" s="171"/>
      <c r="G33" s="1356"/>
      <c r="H33" s="1371"/>
      <c r="I33" s="172">
        <f t="shared" si="1"/>
        <v>0</v>
      </c>
    </row>
    <row r="34" spans="1:9" x14ac:dyDescent="0.25">
      <c r="A34" s="173"/>
      <c r="B34" s="1010"/>
      <c r="C34" s="170"/>
      <c r="D34" s="171"/>
      <c r="E34" s="171"/>
      <c r="F34" s="171"/>
      <c r="G34" s="1356"/>
      <c r="H34" s="1371"/>
      <c r="I34" s="172">
        <f t="shared" si="1"/>
        <v>0</v>
      </c>
    </row>
    <row r="35" spans="1:9" x14ac:dyDescent="0.25">
      <c r="A35" s="173"/>
      <c r="B35" s="1010"/>
      <c r="C35" s="170"/>
      <c r="D35" s="171"/>
      <c r="E35" s="171"/>
      <c r="F35" s="171"/>
      <c r="G35" s="1356"/>
      <c r="H35" s="1371"/>
      <c r="I35" s="172">
        <f t="shared" si="1"/>
        <v>0</v>
      </c>
    </row>
    <row r="36" spans="1:9" x14ac:dyDescent="0.25">
      <c r="A36" s="173"/>
      <c r="B36" s="1010"/>
      <c r="C36" s="170"/>
      <c r="D36" s="171"/>
      <c r="E36" s="171"/>
      <c r="F36" s="171"/>
      <c r="G36" s="1356"/>
      <c r="H36" s="1371"/>
      <c r="I36" s="172">
        <f t="shared" si="1"/>
        <v>0</v>
      </c>
    </row>
    <row r="37" spans="1:9" ht="15.6" thickBot="1" x14ac:dyDescent="0.3">
      <c r="A37" s="228"/>
      <c r="B37" s="1013"/>
      <c r="C37" s="229"/>
      <c r="D37" s="230"/>
      <c r="E37" s="230"/>
      <c r="F37" s="230"/>
      <c r="G37" s="1365"/>
      <c r="H37" s="1377"/>
      <c r="I37" s="201">
        <f t="shared" si="1"/>
        <v>0</v>
      </c>
    </row>
    <row r="38" spans="1:9" x14ac:dyDescent="0.25">
      <c r="A38" s="174"/>
      <c r="B38" s="175"/>
      <c r="C38" s="175"/>
      <c r="D38" s="175"/>
      <c r="E38" s="175"/>
      <c r="F38" s="175"/>
      <c r="G38" s="1366"/>
      <c r="H38" s="1378" t="s">
        <v>517</v>
      </c>
      <c r="I38" s="227">
        <f>SUM(I28:I37)</f>
        <v>0</v>
      </c>
    </row>
    <row r="39" spans="1:9" ht="15.6" thickBot="1" x14ac:dyDescent="0.3">
      <c r="A39" s="159"/>
      <c r="B39" s="1098"/>
      <c r="C39" s="1098"/>
      <c r="D39" s="1098"/>
      <c r="E39" s="1098"/>
      <c r="F39" s="1098"/>
      <c r="G39" s="1359"/>
      <c r="H39" s="1379" t="s">
        <v>225</v>
      </c>
      <c r="I39" s="1380"/>
    </row>
    <row r="40" spans="1:9" ht="15.6" thickBot="1" x14ac:dyDescent="0.3">
      <c r="A40" s="966"/>
      <c r="B40" s="967"/>
      <c r="C40" s="967"/>
      <c r="D40" s="967"/>
      <c r="E40" s="967"/>
      <c r="F40" s="967"/>
      <c r="G40" s="1367"/>
      <c r="H40" s="1381" t="s">
        <v>514</v>
      </c>
      <c r="I40" s="1301">
        <f>I38-I39</f>
        <v>0</v>
      </c>
    </row>
    <row r="41" spans="1:9" ht="16.2" thickTop="1" thickBot="1" x14ac:dyDescent="0.3">
      <c r="A41" s="1107"/>
      <c r="B41" s="1108"/>
      <c r="C41" s="1108"/>
      <c r="D41" s="1108"/>
      <c r="E41" s="1108"/>
      <c r="F41" s="1108"/>
      <c r="G41" s="1368"/>
      <c r="H41" s="1109"/>
      <c r="I41" s="1110"/>
    </row>
    <row r="42" spans="1:9" ht="15.6" thickTop="1" x14ac:dyDescent="0.25">
      <c r="A42" s="1102" t="s">
        <v>603</v>
      </c>
      <c r="B42" s="1103"/>
      <c r="C42" s="1104"/>
      <c r="D42" s="1104"/>
      <c r="E42" s="1104"/>
      <c r="F42" s="1104"/>
      <c r="G42" s="1369"/>
      <c r="H42" s="1105"/>
      <c r="I42" s="1106"/>
    </row>
    <row r="43" spans="1:9" ht="27.6" x14ac:dyDescent="0.25">
      <c r="A43" s="578" t="s">
        <v>226</v>
      </c>
      <c r="B43" s="1015" t="s">
        <v>4</v>
      </c>
      <c r="C43" s="573" t="s">
        <v>35</v>
      </c>
      <c r="D43" s="574" t="s">
        <v>23</v>
      </c>
      <c r="E43" s="574" t="s">
        <v>36</v>
      </c>
      <c r="F43" s="575" t="s">
        <v>37</v>
      </c>
      <c r="G43" s="1364" t="s">
        <v>9</v>
      </c>
      <c r="H43" s="577" t="s">
        <v>262</v>
      </c>
      <c r="I43" s="576" t="s">
        <v>38</v>
      </c>
    </row>
    <row r="44" spans="1:9" x14ac:dyDescent="0.25">
      <c r="A44" s="165"/>
      <c r="B44" s="1008"/>
      <c r="C44" s="166"/>
      <c r="D44" s="167"/>
      <c r="E44" s="167"/>
      <c r="F44" s="167"/>
      <c r="G44" s="1355"/>
      <c r="H44" s="1370"/>
      <c r="I44" s="168">
        <f t="shared" ref="I44:I52" si="2">G44*H44</f>
        <v>0</v>
      </c>
    </row>
    <row r="45" spans="1:9" x14ac:dyDescent="0.25">
      <c r="A45" s="169"/>
      <c r="B45" s="1009"/>
      <c r="C45" s="170"/>
      <c r="D45" s="171"/>
      <c r="E45" s="171"/>
      <c r="F45" s="171"/>
      <c r="G45" s="1356"/>
      <c r="H45" s="1371"/>
      <c r="I45" s="172">
        <f t="shared" si="2"/>
        <v>0</v>
      </c>
    </row>
    <row r="46" spans="1:9" x14ac:dyDescent="0.25">
      <c r="A46" s="173"/>
      <c r="B46" s="1010"/>
      <c r="C46" s="170"/>
      <c r="D46" s="171"/>
      <c r="E46" s="171"/>
      <c r="F46" s="171"/>
      <c r="G46" s="1356"/>
      <c r="H46" s="1371"/>
      <c r="I46" s="172">
        <f t="shared" si="2"/>
        <v>0</v>
      </c>
    </row>
    <row r="47" spans="1:9" x14ac:dyDescent="0.25">
      <c r="A47" s="173"/>
      <c r="B47" s="1010"/>
      <c r="C47" s="170"/>
      <c r="D47" s="171"/>
      <c r="E47" s="171"/>
      <c r="F47" s="171"/>
      <c r="G47" s="1356"/>
      <c r="H47" s="1371"/>
      <c r="I47" s="172">
        <f t="shared" si="2"/>
        <v>0</v>
      </c>
    </row>
    <row r="48" spans="1:9" x14ac:dyDescent="0.25">
      <c r="A48" s="173"/>
      <c r="B48" s="1010"/>
      <c r="C48" s="170"/>
      <c r="D48" s="171"/>
      <c r="E48" s="171"/>
      <c r="F48" s="171"/>
      <c r="G48" s="1356"/>
      <c r="H48" s="1371"/>
      <c r="I48" s="172">
        <f t="shared" si="2"/>
        <v>0</v>
      </c>
    </row>
    <row r="49" spans="1:9" x14ac:dyDescent="0.25">
      <c r="A49" s="173"/>
      <c r="B49" s="1010"/>
      <c r="C49" s="170"/>
      <c r="D49" s="171"/>
      <c r="E49" s="171"/>
      <c r="F49" s="171"/>
      <c r="G49" s="1356"/>
      <c r="H49" s="1371"/>
      <c r="I49" s="172">
        <f t="shared" si="2"/>
        <v>0</v>
      </c>
    </row>
    <row r="50" spans="1:9" x14ac:dyDescent="0.25">
      <c r="A50" s="173"/>
      <c r="B50" s="1010"/>
      <c r="C50" s="170"/>
      <c r="D50" s="171"/>
      <c r="E50" s="171"/>
      <c r="F50" s="171"/>
      <c r="G50" s="1356"/>
      <c r="H50" s="1371"/>
      <c r="I50" s="172">
        <f t="shared" si="2"/>
        <v>0</v>
      </c>
    </row>
    <row r="51" spans="1:9" x14ac:dyDescent="0.25">
      <c r="A51" s="173"/>
      <c r="B51" s="1010"/>
      <c r="C51" s="170"/>
      <c r="D51" s="171"/>
      <c r="E51" s="171"/>
      <c r="F51" s="171"/>
      <c r="G51" s="1356"/>
      <c r="H51" s="1371"/>
      <c r="I51" s="172">
        <f t="shared" si="2"/>
        <v>0</v>
      </c>
    </row>
    <row r="52" spans="1:9" x14ac:dyDescent="0.25">
      <c r="A52" s="222"/>
      <c r="B52" s="1011"/>
      <c r="C52" s="223"/>
      <c r="D52" s="224"/>
      <c r="E52" s="224"/>
      <c r="F52" s="224"/>
      <c r="G52" s="1357"/>
      <c r="H52" s="1372"/>
      <c r="I52" s="225">
        <f t="shared" si="2"/>
        <v>0</v>
      </c>
    </row>
    <row r="53" spans="1:9" ht="15.6" thickBot="1" x14ac:dyDescent="0.3">
      <c r="A53" s="176"/>
      <c r="B53" s="1012"/>
      <c r="C53" s="177"/>
      <c r="D53" s="178"/>
      <c r="E53" s="178"/>
      <c r="F53" s="178"/>
      <c r="G53" s="1358"/>
      <c r="H53" s="1373"/>
      <c r="I53" s="225">
        <f>G53*H53</f>
        <v>0</v>
      </c>
    </row>
    <row r="54" spans="1:9" x14ac:dyDescent="0.25">
      <c r="A54" s="159"/>
      <c r="B54" s="994"/>
      <c r="C54" s="156"/>
      <c r="D54" s="156"/>
      <c r="E54" s="156"/>
      <c r="F54" s="156"/>
      <c r="G54" s="156"/>
      <c r="H54" s="1374" t="s">
        <v>518</v>
      </c>
      <c r="I54" s="1382">
        <f>SUM(I44:I53)</f>
        <v>0</v>
      </c>
    </row>
    <row r="55" spans="1:9" ht="15.6" thickBot="1" x14ac:dyDescent="0.3">
      <c r="A55" s="159"/>
      <c r="B55" s="1098"/>
      <c r="C55" s="1098"/>
      <c r="D55" s="1098"/>
      <c r="E55" s="1098"/>
      <c r="F55" s="1098"/>
      <c r="G55" s="1098"/>
      <c r="H55" s="217" t="s">
        <v>225</v>
      </c>
      <c r="I55" s="1380"/>
    </row>
    <row r="56" spans="1:9" ht="15.6" thickBot="1" x14ac:dyDescent="0.3">
      <c r="A56" s="966"/>
      <c r="B56" s="967"/>
      <c r="C56" s="967"/>
      <c r="D56" s="967"/>
      <c r="E56" s="967"/>
      <c r="F56" s="967"/>
      <c r="G56" s="967"/>
      <c r="H56" s="1381" t="s">
        <v>514</v>
      </c>
      <c r="I56" s="1383">
        <f>I54-I55</f>
        <v>0</v>
      </c>
    </row>
    <row r="57" spans="1:9" ht="15.6" thickTop="1" x14ac:dyDescent="0.25">
      <c r="A57" s="1146"/>
      <c r="B57" s="1147"/>
      <c r="C57" s="1147"/>
      <c r="D57" s="1147"/>
      <c r="E57" s="1147"/>
      <c r="F57" s="1147"/>
      <c r="G57" s="1147"/>
      <c r="H57" s="1374" t="s">
        <v>545</v>
      </c>
      <c r="I57" s="1382">
        <f>I22+I38+I54</f>
        <v>0</v>
      </c>
    </row>
    <row r="58" spans="1:9" ht="15.6" thickBot="1" x14ac:dyDescent="0.3">
      <c r="A58" s="1111"/>
      <c r="B58" s="519"/>
      <c r="C58" s="519"/>
      <c r="D58" s="519"/>
      <c r="E58" s="519"/>
      <c r="F58" s="519"/>
      <c r="G58" s="519"/>
      <c r="H58" s="217" t="s">
        <v>225</v>
      </c>
      <c r="I58" s="1380">
        <f>I23+I39+I55</f>
        <v>0</v>
      </c>
    </row>
    <row r="59" spans="1:9" ht="15.6" thickBot="1" x14ac:dyDescent="0.3">
      <c r="A59" s="518"/>
      <c r="B59" s="515"/>
      <c r="C59" s="515"/>
      <c r="D59" s="515"/>
      <c r="E59" s="515"/>
      <c r="F59" s="515"/>
      <c r="G59" s="515"/>
      <c r="H59" s="1381" t="s">
        <v>514</v>
      </c>
      <c r="I59" s="1383">
        <f>I57-I58</f>
        <v>0</v>
      </c>
    </row>
    <row r="60" spans="1:9" ht="15.6" thickTop="1" x14ac:dyDescent="0.25"/>
    <row r="310" spans="9:9" x14ac:dyDescent="0.25">
      <c r="I310" s="953"/>
    </row>
  </sheetData>
  <customSheetViews>
    <customSheetView guid="{87B825B6-BE84-401D-9D96-20C17A5B994F}" scale="75" fitToPage="1" topLeftCell="A10">
      <selection activeCell="I59" sqref="I59"/>
      <pageMargins left="0.74803149606299213" right="0.74803149606299213" top="0.78740157480314965" bottom="0.78740157480314965" header="0.51181102362204722" footer="0.51181102362204722"/>
      <printOptions horizontalCentered="1"/>
      <pageSetup paperSize="9" scale="65" orientation="portrait" r:id="rId1"/>
      <headerFooter alignWithMargins="0"/>
    </customSheetView>
    <customSheetView guid="{C3FD0C30-5FEE-44FC-8C8E-ACB1A98A43F5}" scale="75" fitToPage="1" showRuler="0">
      <selection activeCell="H60" sqref="H60"/>
      <pageMargins left="0.74803149606299213" right="0.74803149606299213" top="0.78740157480314965" bottom="0.78740157480314965" header="0.51181102362204722" footer="0.51181102362204722"/>
      <printOptions horizontalCentered="1"/>
      <pageSetup paperSize="9" scale="66" orientation="portrait" r:id="rId2"/>
      <headerFooter alignWithMargins="0"/>
    </customSheetView>
    <customSheetView guid="{F2EF8C40-5F38-4711-A114-3A47916B87AA}" scale="75" fitToPage="1" topLeftCell="A10">
      <selection activeCell="I59" sqref="I59"/>
      <pageMargins left="0.74803149606299213" right="0.74803149606299213" top="0.78740157480314965" bottom="0.78740157480314965" header="0.51181102362204722" footer="0.51181102362204722"/>
      <printOptions horizontalCentered="1"/>
      <pageSetup paperSize="9" scale="65" orientation="portrait" r:id="rId3"/>
      <headerFooter alignWithMargins="0"/>
    </customSheetView>
  </customSheetViews>
  <mergeCells count="4">
    <mergeCell ref="C3:D3"/>
    <mergeCell ref="G5:I5"/>
    <mergeCell ref="G6:I6"/>
    <mergeCell ref="G7:I7"/>
  </mergeCells>
  <phoneticPr fontId="47" type="noConversion"/>
  <printOptions horizontalCentered="1"/>
  <pageMargins left="0.74803149606299213" right="0.74803149606299213" top="0.78740157480314965" bottom="0.78740157480314965" header="0.51181102362204722" footer="0.51181102362204722"/>
  <pageSetup paperSize="9" scale="65" orientation="portrait" r:id="rId4"/>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O95"/>
  <sheetViews>
    <sheetView topLeftCell="A73" zoomScale="66" zoomScaleNormal="66" zoomScaleSheetLayoutView="90" workbookViewId="0">
      <selection activeCell="G4" sqref="G4"/>
    </sheetView>
  </sheetViews>
  <sheetFormatPr defaultRowHeight="15" x14ac:dyDescent="0.25"/>
  <cols>
    <col min="1" max="1" width="4.75" customWidth="1"/>
    <col min="2" max="2" width="12.58203125" customWidth="1"/>
    <col min="3" max="3" width="14.25" customWidth="1"/>
    <col min="4" max="4" width="10.9140625" customWidth="1"/>
    <col min="5" max="5" width="14.4140625" customWidth="1"/>
    <col min="6" max="6" width="15.33203125" customWidth="1"/>
    <col min="7" max="7" width="13" customWidth="1"/>
    <col min="8" max="8" width="8.6640625" customWidth="1"/>
    <col min="9" max="9" width="8.25" customWidth="1"/>
    <col min="10" max="10" width="9.08203125" customWidth="1"/>
    <col min="11" max="11" width="14.08203125" customWidth="1"/>
    <col min="12" max="12" width="7.75" customWidth="1"/>
    <col min="13" max="13" width="6.75" customWidth="1"/>
    <col min="14" max="14" width="8.33203125" customWidth="1"/>
    <col min="15" max="15" width="11.75" customWidth="1"/>
    <col min="16" max="16" width="4.75" customWidth="1"/>
    <col min="17" max="17" width="7.08203125" customWidth="1"/>
    <col min="18" max="18" width="6.75" customWidth="1"/>
    <col min="19" max="19" width="6.25" customWidth="1"/>
    <col min="20" max="20" width="6.58203125" customWidth="1"/>
    <col min="21" max="21" width="7.33203125" customWidth="1"/>
    <col min="22" max="22" width="10.4140625" customWidth="1"/>
  </cols>
  <sheetData>
    <row r="1" spans="1:15" ht="18" thickTop="1" x14ac:dyDescent="0.25">
      <c r="A1" s="1304" t="s">
        <v>432</v>
      </c>
      <c r="B1" s="1005"/>
      <c r="C1" s="111"/>
      <c r="D1" s="111"/>
      <c r="E1" s="111"/>
      <c r="F1" s="1306"/>
      <c r="G1" s="1276" t="s">
        <v>591</v>
      </c>
      <c r="H1" s="111"/>
      <c r="I1" s="111"/>
      <c r="J1" s="111"/>
      <c r="K1" s="111"/>
      <c r="L1" s="1147"/>
      <c r="M1" s="1147"/>
      <c r="N1" s="1147"/>
      <c r="O1" s="1206"/>
    </row>
    <row r="2" spans="1:15" ht="15.6" x14ac:dyDescent="0.25">
      <c r="A2" s="210" t="s">
        <v>128</v>
      </c>
      <c r="B2" s="1006"/>
      <c r="C2" s="83"/>
      <c r="D2" s="83"/>
      <c r="E2" s="83"/>
      <c r="F2" s="202" t="s">
        <v>130</v>
      </c>
      <c r="G2" s="202"/>
      <c r="H2" s="83"/>
      <c r="I2" s="83"/>
      <c r="J2" s="83"/>
      <c r="K2" s="83"/>
      <c r="L2" s="519"/>
      <c r="M2" s="519"/>
      <c r="N2" s="519"/>
      <c r="O2" s="643"/>
    </row>
    <row r="3" spans="1:15" ht="16.2" thickBot="1" x14ac:dyDescent="0.3">
      <c r="A3" s="1784" t="s">
        <v>226</v>
      </c>
      <c r="B3" s="1785"/>
      <c r="C3" s="1785"/>
      <c r="D3" s="1167">
        <f>'Input Data'!E30</f>
        <v>0</v>
      </c>
      <c r="E3" s="1131"/>
      <c r="F3" s="179"/>
      <c r="G3" s="179"/>
      <c r="H3" s="1786" t="s">
        <v>185</v>
      </c>
      <c r="I3" s="1787"/>
      <c r="J3" s="1094">
        <f>'Input Data'!E6</f>
        <v>0</v>
      </c>
      <c r="K3" s="86"/>
      <c r="L3" s="515"/>
      <c r="M3" s="515"/>
      <c r="N3" s="515"/>
      <c r="O3" s="1207"/>
    </row>
    <row r="4" spans="1:15" ht="16.2" thickTop="1" x14ac:dyDescent="0.25">
      <c r="A4" s="1294" t="s">
        <v>96</v>
      </c>
      <c r="B4" s="1016"/>
      <c r="C4" s="93"/>
      <c r="D4" s="93"/>
      <c r="E4" s="93"/>
      <c r="F4" s="93"/>
      <c r="G4" s="93"/>
      <c r="H4" s="93"/>
      <c r="I4" s="93"/>
      <c r="J4" s="273"/>
      <c r="K4" s="1239"/>
      <c r="L4" s="519"/>
      <c r="M4" s="519"/>
      <c r="N4" s="519"/>
      <c r="O4" s="643"/>
    </row>
    <row r="5" spans="1:15" ht="15.6" x14ac:dyDescent="0.25">
      <c r="A5" s="211" t="s">
        <v>564</v>
      </c>
      <c r="B5" s="1197"/>
      <c r="C5" s="83"/>
      <c r="D5" s="83"/>
      <c r="E5" s="83"/>
      <c r="F5" s="83"/>
      <c r="G5" s="83"/>
      <c r="H5" s="83"/>
      <c r="I5" s="83"/>
      <c r="J5" s="1193"/>
      <c r="K5" s="1240"/>
      <c r="L5" s="1241"/>
      <c r="M5" s="1241"/>
      <c r="N5" s="1241"/>
      <c r="O5" s="1242"/>
    </row>
    <row r="6" spans="1:15" ht="41.4" x14ac:dyDescent="0.25">
      <c r="A6" s="578" t="s">
        <v>557</v>
      </c>
      <c r="B6" s="603" t="s">
        <v>4</v>
      </c>
      <c r="C6" s="579" t="s">
        <v>35</v>
      </c>
      <c r="D6" s="1800" t="s">
        <v>23</v>
      </c>
      <c r="E6" s="1672"/>
      <c r="F6" s="579" t="s">
        <v>39</v>
      </c>
      <c r="G6" s="579" t="s">
        <v>40</v>
      </c>
      <c r="H6" s="579" t="s">
        <v>46</v>
      </c>
      <c r="I6" s="1801" t="s">
        <v>37</v>
      </c>
      <c r="J6" s="1755"/>
      <c r="K6" s="1755"/>
      <c r="L6" s="579" t="s">
        <v>41</v>
      </c>
      <c r="M6" s="579" t="s">
        <v>515</v>
      </c>
      <c r="N6" s="579" t="s">
        <v>262</v>
      </c>
      <c r="O6" s="580" t="s">
        <v>38</v>
      </c>
    </row>
    <row r="7" spans="1:15" x14ac:dyDescent="0.25">
      <c r="A7" s="1194">
        <v>1</v>
      </c>
      <c r="B7" s="1234"/>
      <c r="C7" s="120"/>
      <c r="D7" s="134"/>
      <c r="E7" s="181"/>
      <c r="F7" s="120"/>
      <c r="G7" s="120"/>
      <c r="H7" s="120"/>
      <c r="I7" s="134"/>
      <c r="J7" s="183"/>
      <c r="K7" s="181"/>
      <c r="L7" s="120"/>
      <c r="M7" s="1384">
        <f>IF('Input Data'!$I$48&lt;'Input Data'!$I$36,L7,L7-2)</f>
        <v>0</v>
      </c>
      <c r="N7" s="184"/>
      <c r="O7" s="1385">
        <f t="shared" ref="O7:O16" si="0">M7*N7</f>
        <v>0</v>
      </c>
    </row>
    <row r="8" spans="1:15" x14ac:dyDescent="0.25">
      <c r="A8" s="1195"/>
      <c r="B8" s="1235"/>
      <c r="C8" s="122"/>
      <c r="D8" s="1202"/>
      <c r="E8" s="1203"/>
      <c r="F8" s="122"/>
      <c r="G8" s="122"/>
      <c r="H8" s="122"/>
      <c r="I8" s="1202"/>
      <c r="J8" s="1204"/>
      <c r="K8" s="1203"/>
      <c r="L8" s="122"/>
      <c r="M8" s="1384">
        <f>IF('Input Data'!$I$48&lt;'Input Data'!$I$36,L8,L8-2)</f>
        <v>0</v>
      </c>
      <c r="N8" s="190"/>
      <c r="O8" s="1386">
        <f t="shared" si="0"/>
        <v>0</v>
      </c>
    </row>
    <row r="9" spans="1:15" x14ac:dyDescent="0.25">
      <c r="A9" s="1195"/>
      <c r="B9" s="1235"/>
      <c r="C9" s="122"/>
      <c r="D9" s="1202"/>
      <c r="E9" s="1203"/>
      <c r="F9" s="122"/>
      <c r="G9" s="122"/>
      <c r="H9" s="122"/>
      <c r="I9" s="1202"/>
      <c r="J9" s="1204"/>
      <c r="K9" s="1203"/>
      <c r="L9" s="122"/>
      <c r="M9" s="1384">
        <f>IF('Input Data'!$I$48&lt;'Input Data'!$I$36,L9,L9-2)</f>
        <v>0</v>
      </c>
      <c r="N9" s="190"/>
      <c r="O9" s="1386">
        <f t="shared" si="0"/>
        <v>0</v>
      </c>
    </row>
    <row r="10" spans="1:15" x14ac:dyDescent="0.25">
      <c r="A10" s="1195"/>
      <c r="B10" s="1235"/>
      <c r="C10" s="122"/>
      <c r="D10" s="1202"/>
      <c r="E10" s="1203"/>
      <c r="F10" s="122"/>
      <c r="G10" s="122"/>
      <c r="H10" s="122"/>
      <c r="I10" s="1202"/>
      <c r="J10" s="1204"/>
      <c r="K10" s="1203"/>
      <c r="L10" s="122"/>
      <c r="M10" s="1384">
        <f>IF('Input Data'!$I$48&lt;'Input Data'!$I$36,L10,L10-2)</f>
        <v>0</v>
      </c>
      <c r="N10" s="190"/>
      <c r="O10" s="1386">
        <f t="shared" si="0"/>
        <v>0</v>
      </c>
    </row>
    <row r="11" spans="1:15" x14ac:dyDescent="0.25">
      <c r="A11" s="1195"/>
      <c r="B11" s="1235"/>
      <c r="C11" s="122"/>
      <c r="D11" s="1202"/>
      <c r="E11" s="1203"/>
      <c r="F11" s="122"/>
      <c r="G11" s="122"/>
      <c r="H11" s="122"/>
      <c r="I11" s="1202"/>
      <c r="J11" s="1204"/>
      <c r="K11" s="1203"/>
      <c r="L11" s="122"/>
      <c r="M11" s="1384">
        <f>IF('Input Data'!$I$48&lt;'Input Data'!$I$36,L11,L11-2)</f>
        <v>0</v>
      </c>
      <c r="N11" s="190"/>
      <c r="O11" s="1386">
        <f t="shared" si="0"/>
        <v>0</v>
      </c>
    </row>
    <row r="12" spans="1:15" x14ac:dyDescent="0.25">
      <c r="A12" s="1195"/>
      <c r="B12" s="1235"/>
      <c r="C12" s="122"/>
      <c r="D12" s="1202"/>
      <c r="E12" s="1203"/>
      <c r="F12" s="122"/>
      <c r="G12" s="122"/>
      <c r="H12" s="122"/>
      <c r="I12" s="1202"/>
      <c r="J12" s="1204"/>
      <c r="K12" s="1203"/>
      <c r="L12" s="122"/>
      <c r="M12" s="1384">
        <f>IF('Input Data'!$I$48&lt;'Input Data'!$I$36,L12,L12-2)</f>
        <v>0</v>
      </c>
      <c r="N12" s="190"/>
      <c r="O12" s="1386">
        <f t="shared" si="0"/>
        <v>0</v>
      </c>
    </row>
    <row r="13" spans="1:15" x14ac:dyDescent="0.25">
      <c r="A13" s="1195"/>
      <c r="B13" s="1235"/>
      <c r="C13" s="122"/>
      <c r="D13" s="1202"/>
      <c r="E13" s="1203"/>
      <c r="F13" s="122"/>
      <c r="G13" s="122"/>
      <c r="H13" s="122"/>
      <c r="I13" s="1202"/>
      <c r="J13" s="1204"/>
      <c r="K13" s="1203"/>
      <c r="L13" s="122"/>
      <c r="M13" s="1384">
        <f>IF('Input Data'!$I$48&lt;'Input Data'!$I$36,L13,L13-2)</f>
        <v>0</v>
      </c>
      <c r="N13" s="190"/>
      <c r="O13" s="1386">
        <f t="shared" si="0"/>
        <v>0</v>
      </c>
    </row>
    <row r="14" spans="1:15" x14ac:dyDescent="0.25">
      <c r="A14" s="1195"/>
      <c r="B14" s="1235"/>
      <c r="C14" s="122"/>
      <c r="D14" s="1202"/>
      <c r="E14" s="1203"/>
      <c r="F14" s="122"/>
      <c r="G14" s="122"/>
      <c r="H14" s="122"/>
      <c r="I14" s="1202"/>
      <c r="J14" s="1204"/>
      <c r="K14" s="1203"/>
      <c r="L14" s="122"/>
      <c r="M14" s="1384">
        <f>IF('Input Data'!$I$48&lt;'Input Data'!$I$36,L14,L14-2)</f>
        <v>0</v>
      </c>
      <c r="N14" s="190"/>
      <c r="O14" s="1386">
        <f t="shared" si="0"/>
        <v>0</v>
      </c>
    </row>
    <row r="15" spans="1:15" x14ac:dyDescent="0.25">
      <c r="A15" s="1195"/>
      <c r="B15" s="1235"/>
      <c r="C15" s="122"/>
      <c r="D15" s="1202"/>
      <c r="E15" s="1203"/>
      <c r="F15" s="122"/>
      <c r="G15" s="122"/>
      <c r="H15" s="122"/>
      <c r="I15" s="1202"/>
      <c r="J15" s="1204"/>
      <c r="K15" s="1203"/>
      <c r="L15" s="122"/>
      <c r="M15" s="1384">
        <f>IF('Input Data'!$I$48&lt;'Input Data'!$I$36,L15,L15-2)</f>
        <v>0</v>
      </c>
      <c r="N15" s="190"/>
      <c r="O15" s="1386">
        <f t="shared" si="0"/>
        <v>0</v>
      </c>
    </row>
    <row r="16" spans="1:15" ht="15.6" thickBot="1" x14ac:dyDescent="0.3">
      <c r="A16" s="1196"/>
      <c r="B16" s="1236"/>
      <c r="C16" s="124"/>
      <c r="D16" s="136"/>
      <c r="E16" s="182"/>
      <c r="F16" s="124"/>
      <c r="G16" s="124"/>
      <c r="H16" s="124"/>
      <c r="I16" s="136"/>
      <c r="J16" s="185"/>
      <c r="K16" s="182"/>
      <c r="L16" s="124"/>
      <c r="M16" s="1384">
        <f>IF('Input Data'!$I$48&lt;'Input Data'!$I$36,L16,L16-2)</f>
        <v>0</v>
      </c>
      <c r="N16" s="191"/>
      <c r="O16" s="1387">
        <f t="shared" si="0"/>
        <v>0</v>
      </c>
    </row>
    <row r="17" spans="1:15" ht="15.6" thickBot="1" x14ac:dyDescent="0.3">
      <c r="A17" s="212"/>
      <c r="B17" s="213"/>
      <c r="C17" s="213"/>
      <c r="D17" s="213"/>
      <c r="E17" s="213"/>
      <c r="F17" s="213"/>
      <c r="G17" s="213"/>
      <c r="H17" s="1208"/>
      <c r="I17" s="1208"/>
      <c r="J17" s="1208"/>
      <c r="K17" s="1208"/>
      <c r="L17" s="213"/>
      <c r="M17" s="213"/>
      <c r="N17" s="1388" t="s">
        <v>589</v>
      </c>
      <c r="O17" s="1389">
        <f>SUM(O7:O16)</f>
        <v>0</v>
      </c>
    </row>
    <row r="18" spans="1:15" ht="16.2" thickTop="1" thickBot="1" x14ac:dyDescent="0.3">
      <c r="A18" s="139"/>
      <c r="B18" s="89"/>
      <c r="C18" s="89"/>
      <c r="D18" s="89"/>
      <c r="E18" s="89"/>
      <c r="F18" s="89"/>
      <c r="G18" s="89"/>
      <c r="L18" s="89"/>
      <c r="M18" s="89"/>
      <c r="N18" s="217" t="s">
        <v>511</v>
      </c>
      <c r="O18" s="1380"/>
    </row>
    <row r="19" spans="1:15" x14ac:dyDescent="0.25">
      <c r="A19" s="1199"/>
      <c r="B19" s="83"/>
      <c r="C19" s="83"/>
      <c r="D19" s="83"/>
      <c r="E19" s="83"/>
      <c r="F19" s="83"/>
      <c r="G19" s="83"/>
      <c r="H19" s="83"/>
      <c r="I19" s="83"/>
      <c r="J19" s="587"/>
      <c r="K19" s="1237"/>
      <c r="O19" s="1300"/>
    </row>
    <row r="20" spans="1:15" ht="15.6" thickBot="1" x14ac:dyDescent="0.3">
      <c r="A20" s="1198" t="s">
        <v>581</v>
      </c>
      <c r="B20" s="86"/>
      <c r="C20" s="86"/>
      <c r="D20" s="86"/>
      <c r="E20" s="86"/>
      <c r="F20" s="86"/>
      <c r="G20" s="86"/>
      <c r="H20" s="86"/>
      <c r="I20" s="86"/>
      <c r="J20" s="585"/>
      <c r="K20" s="1238"/>
      <c r="O20" s="1207"/>
    </row>
    <row r="21" spans="1:15" ht="15.6" thickTop="1" x14ac:dyDescent="0.25">
      <c r="A21" s="1262"/>
      <c r="B21" s="1788" t="s">
        <v>578</v>
      </c>
      <c r="C21" s="1789"/>
      <c r="D21" s="1789"/>
      <c r="E21" s="1789"/>
      <c r="F21" s="1789"/>
      <c r="G21" s="1788" t="s">
        <v>579</v>
      </c>
      <c r="H21" s="1788"/>
      <c r="I21" s="1788"/>
      <c r="J21" s="1788"/>
      <c r="K21" s="1788"/>
      <c r="L21" s="1804" t="s">
        <v>580</v>
      </c>
      <c r="M21" s="1260"/>
      <c r="N21" s="1260"/>
      <c r="O21" s="1261"/>
    </row>
    <row r="22" spans="1:15" ht="15" customHeight="1" x14ac:dyDescent="0.25">
      <c r="A22" s="1794" t="s">
        <v>572</v>
      </c>
      <c r="B22" s="1266"/>
      <c r="C22" s="1266"/>
      <c r="D22" s="1773" t="s">
        <v>566</v>
      </c>
      <c r="E22" s="1773" t="s">
        <v>565</v>
      </c>
      <c r="F22" s="1773" t="s">
        <v>569</v>
      </c>
      <c r="G22" s="1773" t="s">
        <v>563</v>
      </c>
      <c r="H22" s="1773" t="s">
        <v>346</v>
      </c>
      <c r="I22" s="1773" t="s">
        <v>566</v>
      </c>
      <c r="J22" s="1773" t="s">
        <v>565</v>
      </c>
      <c r="K22" s="1773" t="s">
        <v>569</v>
      </c>
      <c r="L22" s="1805"/>
      <c r="M22" s="1796" t="s">
        <v>515</v>
      </c>
      <c r="N22" s="1796" t="s">
        <v>262</v>
      </c>
      <c r="O22" s="1798" t="s">
        <v>38</v>
      </c>
    </row>
    <row r="23" spans="1:15" ht="27.75" customHeight="1" x14ac:dyDescent="0.25">
      <c r="A23" s="1795"/>
      <c r="B23" s="1267" t="s">
        <v>563</v>
      </c>
      <c r="C23" s="1267" t="s">
        <v>346</v>
      </c>
      <c r="D23" s="1802"/>
      <c r="E23" s="1802"/>
      <c r="F23" s="1802"/>
      <c r="G23" s="1803"/>
      <c r="H23" s="1803"/>
      <c r="I23" s="1802"/>
      <c r="J23" s="1802"/>
      <c r="K23" s="1802"/>
      <c r="L23" s="1797"/>
      <c r="M23" s="1797"/>
      <c r="N23" s="1797"/>
      <c r="O23" s="1799"/>
    </row>
    <row r="24" spans="1:15" x14ac:dyDescent="0.25">
      <c r="A24" s="1212">
        <v>1</v>
      </c>
      <c r="B24" s="1213">
        <v>41188.25</v>
      </c>
      <c r="C24" s="1214" t="s">
        <v>559</v>
      </c>
      <c r="D24" s="1215" t="s">
        <v>560</v>
      </c>
      <c r="E24" s="1215" t="s">
        <v>561</v>
      </c>
      <c r="F24" s="1216">
        <v>41188.489583333336</v>
      </c>
      <c r="G24" s="1213">
        <v>41189.666666666664</v>
      </c>
      <c r="H24" s="1214" t="s">
        <v>561</v>
      </c>
      <c r="I24" s="1215" t="s">
        <v>562</v>
      </c>
      <c r="J24" s="1217" t="s">
        <v>559</v>
      </c>
      <c r="K24" s="1216">
        <v>41189.885416666664</v>
      </c>
      <c r="L24" s="1210">
        <f>((F24-B24)*24)+((K24-G24)*24)</f>
        <v>11.000000000058208</v>
      </c>
      <c r="M24" s="1384">
        <f>IF('Input Data'!$I$48&lt;'Input Data'!$I$36,L24,L24-2)</f>
        <v>11.000000000058208</v>
      </c>
      <c r="N24" s="1390"/>
      <c r="O24" s="1391">
        <f t="shared" ref="O24:O26" si="1">M24*N24</f>
        <v>0</v>
      </c>
    </row>
    <row r="25" spans="1:15" x14ac:dyDescent="0.25">
      <c r="A25" s="1218"/>
      <c r="B25" s="1219"/>
      <c r="C25" s="1220"/>
      <c r="D25" s="1221"/>
      <c r="E25" s="1222"/>
      <c r="F25" s="1223"/>
      <c r="G25" s="1219"/>
      <c r="H25" s="1224"/>
      <c r="I25" s="1222"/>
      <c r="J25" s="1224"/>
      <c r="K25" s="1223"/>
      <c r="L25" s="1211">
        <f t="shared" ref="L25:L33" si="2">((F25-B25)*24)+((K25-G25)*24)</f>
        <v>0</v>
      </c>
      <c r="M25" s="1384">
        <f>IF('Input Data'!$I$48&lt;'Input Data'!$I$36,L25,L25-2)</f>
        <v>0</v>
      </c>
      <c r="N25" s="1392"/>
      <c r="O25" s="1393">
        <f t="shared" si="1"/>
        <v>0</v>
      </c>
    </row>
    <row r="26" spans="1:15" x14ac:dyDescent="0.25">
      <c r="A26" s="1218"/>
      <c r="B26" s="1219"/>
      <c r="C26" s="1222"/>
      <c r="D26" s="1220"/>
      <c r="E26" s="1221"/>
      <c r="F26" s="1223"/>
      <c r="G26" s="1219"/>
      <c r="H26" s="1222"/>
      <c r="I26" s="1222"/>
      <c r="J26" s="1221"/>
      <c r="K26" s="1223"/>
      <c r="L26" s="1211">
        <f t="shared" si="2"/>
        <v>0</v>
      </c>
      <c r="M26" s="1384">
        <f>IF('Input Data'!$I$48&lt;'Input Data'!$I$36,L26,L26-2)</f>
        <v>0</v>
      </c>
      <c r="N26" s="1392"/>
      <c r="O26" s="1393">
        <f t="shared" si="1"/>
        <v>0</v>
      </c>
    </row>
    <row r="27" spans="1:15" x14ac:dyDescent="0.25">
      <c r="A27" s="1218"/>
      <c r="B27" s="1219"/>
      <c r="C27" s="1222"/>
      <c r="D27" s="1220"/>
      <c r="E27" s="1221"/>
      <c r="F27" s="1223"/>
      <c r="G27" s="1219"/>
      <c r="H27" s="1222"/>
      <c r="I27" s="1222"/>
      <c r="J27" s="1221"/>
      <c r="K27" s="1223"/>
      <c r="L27" s="1211">
        <f t="shared" si="2"/>
        <v>0</v>
      </c>
      <c r="M27" s="1384">
        <f>IF('Input Data'!$I$48&lt;'Input Data'!$I$36,L27,L27-2)</f>
        <v>0</v>
      </c>
      <c r="N27" s="1392"/>
      <c r="O27" s="1393">
        <f t="shared" ref="O27:O33" si="3">M27*N27</f>
        <v>0</v>
      </c>
    </row>
    <row r="28" spans="1:15" x14ac:dyDescent="0.25">
      <c r="A28" s="1218"/>
      <c r="B28" s="1219"/>
      <c r="C28" s="1222"/>
      <c r="D28" s="1220"/>
      <c r="E28" s="1221"/>
      <c r="F28" s="1223"/>
      <c r="G28" s="1219"/>
      <c r="H28" s="1222"/>
      <c r="I28" s="1222"/>
      <c r="J28" s="1221"/>
      <c r="K28" s="1223"/>
      <c r="L28" s="1211">
        <f t="shared" si="2"/>
        <v>0</v>
      </c>
      <c r="M28" s="1384">
        <f>IF('Input Data'!$I$48&lt;'Input Data'!$I$36,L28,L28-2)</f>
        <v>0</v>
      </c>
      <c r="N28" s="1392"/>
      <c r="O28" s="1393">
        <f t="shared" si="3"/>
        <v>0</v>
      </c>
    </row>
    <row r="29" spans="1:15" x14ac:dyDescent="0.25">
      <c r="A29" s="1218"/>
      <c r="B29" s="1219"/>
      <c r="C29" s="1222"/>
      <c r="D29" s="1220"/>
      <c r="E29" s="1221"/>
      <c r="F29" s="1223"/>
      <c r="G29" s="1219"/>
      <c r="H29" s="1222"/>
      <c r="I29" s="1222"/>
      <c r="J29" s="1221"/>
      <c r="K29" s="1223"/>
      <c r="L29" s="1211">
        <f t="shared" si="2"/>
        <v>0</v>
      </c>
      <c r="M29" s="1384">
        <f>IF('Input Data'!$I$48&lt;'Input Data'!$I$36,L29,L29-2)</f>
        <v>0</v>
      </c>
      <c r="N29" s="1392"/>
      <c r="O29" s="1393">
        <f t="shared" si="3"/>
        <v>0</v>
      </c>
    </row>
    <row r="30" spans="1:15" x14ac:dyDescent="0.25">
      <c r="A30" s="1218"/>
      <c r="B30" s="1219"/>
      <c r="C30" s="1222"/>
      <c r="D30" s="1220"/>
      <c r="E30" s="1221"/>
      <c r="F30" s="1223"/>
      <c r="G30" s="1219"/>
      <c r="H30" s="1225"/>
      <c r="I30" s="1226"/>
      <c r="J30" s="1221"/>
      <c r="K30" s="1223"/>
      <c r="L30" s="1211">
        <f t="shared" si="2"/>
        <v>0</v>
      </c>
      <c r="M30" s="1384">
        <f>IF('Input Data'!$I$48&lt;'Input Data'!$I$36,L30,L30-2)</f>
        <v>0</v>
      </c>
      <c r="N30" s="1392"/>
      <c r="O30" s="1393">
        <f t="shared" si="3"/>
        <v>0</v>
      </c>
    </row>
    <row r="31" spans="1:15" x14ac:dyDescent="0.25">
      <c r="A31" s="1218"/>
      <c r="B31" s="1219"/>
      <c r="C31" s="1222"/>
      <c r="D31" s="1220"/>
      <c r="E31" s="1221"/>
      <c r="F31" s="1223"/>
      <c r="G31" s="1219"/>
      <c r="H31" s="1227"/>
      <c r="I31" s="1222"/>
      <c r="J31" s="1225"/>
      <c r="K31" s="1223"/>
      <c r="L31" s="1211">
        <f t="shared" si="2"/>
        <v>0</v>
      </c>
      <c r="M31" s="1384">
        <f>IF('Input Data'!$I$48&lt;'Input Data'!$I$36,L31,L31-2)</f>
        <v>0</v>
      </c>
      <c r="N31" s="1392"/>
      <c r="O31" s="1393">
        <f t="shared" si="3"/>
        <v>0</v>
      </c>
    </row>
    <row r="32" spans="1:15" x14ac:dyDescent="0.25">
      <c r="A32" s="1218"/>
      <c r="B32" s="1219"/>
      <c r="C32" s="1222"/>
      <c r="D32" s="1220"/>
      <c r="E32" s="1221"/>
      <c r="F32" s="1223"/>
      <c r="G32" s="1219"/>
      <c r="H32" s="1227"/>
      <c r="I32" s="1222"/>
      <c r="J32" s="1225"/>
      <c r="K32" s="1223"/>
      <c r="L32" s="1211">
        <f t="shared" si="2"/>
        <v>0</v>
      </c>
      <c r="M32" s="1384">
        <f>IF('Input Data'!$I$48&lt;'Input Data'!$I$36,L32,L32-2)</f>
        <v>0</v>
      </c>
      <c r="N32" s="1392"/>
      <c r="O32" s="1393">
        <f t="shared" si="3"/>
        <v>0</v>
      </c>
    </row>
    <row r="33" spans="1:15" ht="15.6" thickBot="1" x14ac:dyDescent="0.3">
      <c r="A33" s="1228"/>
      <c r="B33" s="1229"/>
      <c r="C33" s="1230"/>
      <c r="D33" s="1230"/>
      <c r="E33" s="1230"/>
      <c r="F33" s="1231"/>
      <c r="G33" s="1229"/>
      <c r="H33" s="1230"/>
      <c r="I33" s="1232"/>
      <c r="J33" s="1230"/>
      <c r="K33" s="1231"/>
      <c r="L33" s="1233">
        <f t="shared" si="2"/>
        <v>0</v>
      </c>
      <c r="M33" s="1384">
        <f>IF('Input Data'!$I$48&lt;'Input Data'!$I$36,L33,L33-2)</f>
        <v>0</v>
      </c>
      <c r="N33" s="1394"/>
      <c r="O33" s="1395">
        <f t="shared" si="3"/>
        <v>0</v>
      </c>
    </row>
    <row r="34" spans="1:15" ht="15.6" thickBot="1" x14ac:dyDescent="0.3">
      <c r="A34" s="1209"/>
      <c r="B34" s="138"/>
      <c r="C34" s="138"/>
      <c r="D34" s="138"/>
      <c r="E34" s="138"/>
      <c r="F34" s="138"/>
      <c r="G34" s="138"/>
      <c r="H34" s="138"/>
      <c r="I34" s="138"/>
      <c r="J34" s="515"/>
      <c r="K34" s="515"/>
      <c r="L34" s="515"/>
      <c r="M34" s="515"/>
      <c r="N34" s="1396" t="s">
        <v>573</v>
      </c>
      <c r="O34" s="1397">
        <f>SUM(O24:O33)</f>
        <v>0</v>
      </c>
    </row>
    <row r="35" spans="1:15" ht="16.2" thickTop="1" thickBot="1" x14ac:dyDescent="0.3">
      <c r="A35" s="139"/>
      <c r="B35" s="89"/>
      <c r="C35" s="89"/>
      <c r="D35" s="89"/>
      <c r="E35" s="89"/>
      <c r="F35" s="89"/>
      <c r="G35" s="89"/>
      <c r="H35" s="89"/>
      <c r="I35" s="89"/>
      <c r="L35" s="1147"/>
      <c r="M35" s="1147"/>
      <c r="N35" s="1398" t="s">
        <v>511</v>
      </c>
      <c r="O35" s="1399"/>
    </row>
    <row r="36" spans="1:15" ht="15.6" thickBot="1" x14ac:dyDescent="0.3">
      <c r="A36" s="125"/>
      <c r="B36" s="130"/>
      <c r="C36" s="130"/>
      <c r="D36" s="130"/>
      <c r="E36" s="130"/>
      <c r="F36" s="130"/>
      <c r="G36" s="130"/>
      <c r="H36" s="130"/>
      <c r="I36" s="130"/>
      <c r="L36" s="519"/>
      <c r="M36" s="519"/>
      <c r="N36" s="217" t="s">
        <v>590</v>
      </c>
      <c r="O36" s="1301">
        <f>O17+O34</f>
        <v>0</v>
      </c>
    </row>
    <row r="37" spans="1:15" ht="16.2" thickTop="1" thickBot="1" x14ac:dyDescent="0.3">
      <c r="A37" s="1209"/>
      <c r="B37" s="138"/>
      <c r="C37" s="138"/>
      <c r="D37" s="138"/>
      <c r="E37" s="138"/>
      <c r="F37" s="138"/>
      <c r="G37" s="138"/>
      <c r="H37" s="138"/>
      <c r="I37" s="138"/>
      <c r="J37" s="515"/>
      <c r="K37" s="515"/>
      <c r="L37" s="515"/>
      <c r="M37" s="515"/>
      <c r="N37" s="1381" t="s">
        <v>588</v>
      </c>
      <c r="O37" s="1316">
        <f>O18+O35</f>
        <v>0</v>
      </c>
    </row>
    <row r="38" spans="1:15" ht="16.2" thickTop="1" thickBot="1" x14ac:dyDescent="0.3">
      <c r="A38" s="84"/>
      <c r="B38" s="83"/>
      <c r="C38" s="83"/>
      <c r="D38" s="83"/>
      <c r="E38" s="83"/>
      <c r="F38" s="83"/>
      <c r="G38" s="83"/>
      <c r="H38" s="86"/>
      <c r="I38" s="86"/>
      <c r="J38" s="585"/>
      <c r="K38" s="1238"/>
      <c r="L38" s="515"/>
      <c r="M38" s="515"/>
      <c r="N38" s="515"/>
      <c r="O38" s="1207"/>
    </row>
    <row r="39" spans="1:15" ht="15.6" thickTop="1" x14ac:dyDescent="0.25">
      <c r="A39" s="110" t="s">
        <v>42</v>
      </c>
      <c r="B39" s="1005"/>
      <c r="C39" s="214"/>
      <c r="D39" s="214"/>
      <c r="E39" s="214"/>
      <c r="F39" s="214"/>
      <c r="G39" s="214"/>
      <c r="H39" s="1243"/>
      <c r="I39" s="1243"/>
      <c r="J39" s="1243"/>
      <c r="K39" s="1243"/>
      <c r="L39" s="214"/>
      <c r="M39" s="214"/>
      <c r="N39" s="586"/>
      <c r="O39" s="581"/>
    </row>
    <row r="40" spans="1:15" x14ac:dyDescent="0.25">
      <c r="A40" s="1025"/>
      <c r="B40" s="130" t="s">
        <v>43</v>
      </c>
      <c r="C40" s="126" t="s">
        <v>44</v>
      </c>
      <c r="D40" s="126" t="s">
        <v>571</v>
      </c>
      <c r="E40" s="126"/>
      <c r="F40" s="83"/>
      <c r="G40" s="83"/>
      <c r="I40" s="83"/>
      <c r="J40" s="126" t="s">
        <v>45</v>
      </c>
      <c r="K40" s="587">
        <v>1600</v>
      </c>
      <c r="O40" s="582"/>
    </row>
    <row r="41" spans="1:15" x14ac:dyDescent="0.25">
      <c r="A41" s="1026"/>
      <c r="B41" s="130" t="s">
        <v>31</v>
      </c>
      <c r="C41" s="126" t="s">
        <v>44</v>
      </c>
      <c r="D41" s="127"/>
      <c r="E41" s="127"/>
      <c r="F41" s="128"/>
      <c r="G41" s="83"/>
      <c r="I41" s="83"/>
      <c r="J41" s="126" t="s">
        <v>45</v>
      </c>
      <c r="K41" s="588"/>
      <c r="O41" s="583"/>
    </row>
    <row r="42" spans="1:15" x14ac:dyDescent="0.25">
      <c r="A42" s="1027"/>
      <c r="B42" s="130" t="s">
        <v>33</v>
      </c>
      <c r="C42" s="126" t="s">
        <v>44</v>
      </c>
      <c r="D42" s="126"/>
      <c r="E42" s="126"/>
      <c r="F42" s="83"/>
      <c r="G42" s="83"/>
      <c r="I42" s="83"/>
      <c r="J42" s="126" t="s">
        <v>45</v>
      </c>
      <c r="K42" s="587"/>
      <c r="O42" s="582"/>
    </row>
    <row r="43" spans="1:15" ht="41.4" x14ac:dyDescent="0.25">
      <c r="A43" s="578" t="s">
        <v>557</v>
      </c>
      <c r="B43" s="603" t="s">
        <v>4</v>
      </c>
      <c r="C43" s="579" t="s">
        <v>35</v>
      </c>
      <c r="D43" s="579" t="s">
        <v>37</v>
      </c>
      <c r="E43" s="579" t="s">
        <v>46</v>
      </c>
      <c r="F43" s="1790" t="s">
        <v>567</v>
      </c>
      <c r="G43" s="1755"/>
      <c r="H43" s="1791" t="s">
        <v>568</v>
      </c>
      <c r="I43" s="1792"/>
      <c r="J43" s="1793"/>
      <c r="K43" s="579" t="s">
        <v>552</v>
      </c>
      <c r="L43" s="579" t="s">
        <v>129</v>
      </c>
      <c r="M43" s="579" t="s">
        <v>47</v>
      </c>
      <c r="N43" s="1400" t="s">
        <v>570</v>
      </c>
      <c r="O43" s="1401" t="s">
        <v>38</v>
      </c>
    </row>
    <row r="44" spans="1:15" x14ac:dyDescent="0.25">
      <c r="A44" s="270"/>
      <c r="B44" s="1018"/>
      <c r="C44" s="1246"/>
      <c r="D44" s="1246"/>
      <c r="E44" s="1246"/>
      <c r="F44" s="1247"/>
      <c r="G44" s="1249"/>
      <c r="H44" s="1247"/>
      <c r="I44" s="1248"/>
      <c r="J44" s="1249"/>
      <c r="K44" s="120"/>
      <c r="L44" s="1263"/>
      <c r="M44" s="1257"/>
      <c r="N44" s="184"/>
      <c r="O44" s="1402">
        <f>K44+L44+M44*N44</f>
        <v>0</v>
      </c>
    </row>
    <row r="45" spans="1:15" x14ac:dyDescent="0.25">
      <c r="A45" s="271"/>
      <c r="B45" s="1019"/>
      <c r="C45" s="1250"/>
      <c r="D45" s="1250"/>
      <c r="E45" s="1250"/>
      <c r="F45" s="1251"/>
      <c r="G45" s="1253"/>
      <c r="H45" s="1251"/>
      <c r="I45" s="1252"/>
      <c r="J45" s="1253"/>
      <c r="K45" s="122"/>
      <c r="L45" s="1264"/>
      <c r="M45" s="1258"/>
      <c r="N45" s="190"/>
      <c r="O45" s="1402">
        <f t="shared" ref="O45:O53" si="4">K45+L45+M45*N45</f>
        <v>0</v>
      </c>
    </row>
    <row r="46" spans="1:15" x14ac:dyDescent="0.25">
      <c r="A46" s="271"/>
      <c r="B46" s="1019"/>
      <c r="C46" s="1250"/>
      <c r="D46" s="1250"/>
      <c r="E46" s="1250"/>
      <c r="F46" s="1251"/>
      <c r="G46" s="1253"/>
      <c r="H46" s="1251"/>
      <c r="I46" s="1252"/>
      <c r="J46" s="1253"/>
      <c r="K46" s="122"/>
      <c r="L46" s="1264"/>
      <c r="M46" s="1258"/>
      <c r="N46" s="190"/>
      <c r="O46" s="1402">
        <f t="shared" si="4"/>
        <v>0</v>
      </c>
    </row>
    <row r="47" spans="1:15" x14ac:dyDescent="0.25">
      <c r="A47" s="271"/>
      <c r="B47" s="1019"/>
      <c r="C47" s="1250"/>
      <c r="D47" s="1250"/>
      <c r="E47" s="1250"/>
      <c r="F47" s="1251"/>
      <c r="G47" s="1253"/>
      <c r="H47" s="1251"/>
      <c r="I47" s="1252"/>
      <c r="J47" s="1253"/>
      <c r="K47" s="122"/>
      <c r="L47" s="1264"/>
      <c r="M47" s="1258"/>
      <c r="N47" s="190"/>
      <c r="O47" s="1402">
        <f t="shared" si="4"/>
        <v>0</v>
      </c>
    </row>
    <row r="48" spans="1:15" x14ac:dyDescent="0.25">
      <c r="A48" s="271"/>
      <c r="B48" s="1019"/>
      <c r="C48" s="1250"/>
      <c r="D48" s="1250"/>
      <c r="E48" s="1250"/>
      <c r="F48" s="1251"/>
      <c r="G48" s="1253"/>
      <c r="H48" s="1251"/>
      <c r="I48" s="1252"/>
      <c r="J48" s="1253"/>
      <c r="K48" s="122"/>
      <c r="L48" s="1264"/>
      <c r="M48" s="1258"/>
      <c r="N48" s="190"/>
      <c r="O48" s="1402">
        <f t="shared" si="4"/>
        <v>0</v>
      </c>
    </row>
    <row r="49" spans="1:15" x14ac:dyDescent="0.25">
      <c r="A49" s="271"/>
      <c r="B49" s="1019"/>
      <c r="C49" s="1250"/>
      <c r="D49" s="1250"/>
      <c r="E49" s="1250"/>
      <c r="F49" s="1251"/>
      <c r="G49" s="1253"/>
      <c r="H49" s="1251"/>
      <c r="I49" s="1252"/>
      <c r="J49" s="1253"/>
      <c r="K49" s="122"/>
      <c r="L49" s="1264"/>
      <c r="M49" s="1258"/>
      <c r="N49" s="190"/>
      <c r="O49" s="1402">
        <f t="shared" si="4"/>
        <v>0</v>
      </c>
    </row>
    <row r="50" spans="1:15" ht="15.75" customHeight="1" x14ac:dyDescent="0.25">
      <c r="A50" s="271"/>
      <c r="B50" s="1019"/>
      <c r="C50" s="1250"/>
      <c r="D50" s="1250"/>
      <c r="E50" s="1250"/>
      <c r="F50" s="1251"/>
      <c r="G50" s="1253"/>
      <c r="H50" s="1251"/>
      <c r="I50" s="1252"/>
      <c r="J50" s="1253"/>
      <c r="K50" s="122"/>
      <c r="L50" s="1264"/>
      <c r="M50" s="1258"/>
      <c r="N50" s="190"/>
      <c r="O50" s="1402">
        <f t="shared" si="4"/>
        <v>0</v>
      </c>
    </row>
    <row r="51" spans="1:15" x14ac:dyDescent="0.25">
      <c r="A51" s="271"/>
      <c r="B51" s="1019"/>
      <c r="C51" s="1250"/>
      <c r="D51" s="1250"/>
      <c r="E51" s="1250"/>
      <c r="F51" s="1251"/>
      <c r="G51" s="1253"/>
      <c r="H51" s="1251"/>
      <c r="I51" s="1252"/>
      <c r="J51" s="1253"/>
      <c r="K51" s="122"/>
      <c r="L51" s="1264"/>
      <c r="M51" s="1258"/>
      <c r="N51" s="190"/>
      <c r="O51" s="1402">
        <f t="shared" si="4"/>
        <v>0</v>
      </c>
    </row>
    <row r="52" spans="1:15" x14ac:dyDescent="0.25">
      <c r="A52" s="271"/>
      <c r="B52" s="1019"/>
      <c r="C52" s="1250"/>
      <c r="D52" s="1250"/>
      <c r="E52" s="1250"/>
      <c r="F52" s="1251"/>
      <c r="G52" s="1253"/>
      <c r="H52" s="1251"/>
      <c r="I52" s="1252"/>
      <c r="J52" s="1253"/>
      <c r="K52" s="122"/>
      <c r="L52" s="1264"/>
      <c r="M52" s="1258"/>
      <c r="N52" s="190"/>
      <c r="O52" s="1402">
        <f t="shared" si="4"/>
        <v>0</v>
      </c>
    </row>
    <row r="53" spans="1:15" ht="15.6" thickBot="1" x14ac:dyDescent="0.3">
      <c r="A53" s="272"/>
      <c r="B53" s="1020"/>
      <c r="C53" s="1205"/>
      <c r="D53" s="1205"/>
      <c r="E53" s="1205"/>
      <c r="F53" s="1254"/>
      <c r="G53" s="1256"/>
      <c r="H53" s="1254"/>
      <c r="I53" s="1255"/>
      <c r="J53" s="1256"/>
      <c r="K53" s="124"/>
      <c r="L53" s="1265"/>
      <c r="M53" s="1259"/>
      <c r="N53" s="191"/>
      <c r="O53" s="1403">
        <f t="shared" si="4"/>
        <v>0</v>
      </c>
    </row>
    <row r="54" spans="1:15" x14ac:dyDescent="0.25">
      <c r="A54" s="215"/>
      <c r="B54" s="995"/>
      <c r="C54" s="216"/>
      <c r="D54" s="216"/>
      <c r="E54" s="216"/>
      <c r="F54" s="216"/>
      <c r="G54" s="1179"/>
      <c r="L54" s="216"/>
      <c r="M54" s="216"/>
      <c r="N54" s="1404" t="s">
        <v>574</v>
      </c>
      <c r="O54" s="1405">
        <f>SUM(O44:O53)</f>
        <v>0</v>
      </c>
    </row>
    <row r="55" spans="1:15" ht="15.6" thickBot="1" x14ac:dyDescent="0.3">
      <c r="A55" s="125"/>
      <c r="B55" s="130"/>
      <c r="C55" s="130"/>
      <c r="D55" s="130"/>
      <c r="E55" s="130"/>
      <c r="F55" s="130"/>
      <c r="G55" s="130"/>
      <c r="L55" s="130"/>
      <c r="M55" s="130"/>
      <c r="N55" s="217" t="s">
        <v>511</v>
      </c>
      <c r="O55" s="1406"/>
    </row>
    <row r="56" spans="1:15" ht="16.2" thickTop="1" thickBot="1" x14ac:dyDescent="0.3">
      <c r="A56" s="1209"/>
      <c r="B56" s="138"/>
      <c r="C56" s="138"/>
      <c r="D56" s="138"/>
      <c r="E56" s="138"/>
      <c r="F56" s="138"/>
      <c r="G56" s="138"/>
      <c r="H56" s="138"/>
      <c r="I56" s="138"/>
      <c r="J56" s="138"/>
      <c r="K56" s="1244"/>
      <c r="L56" s="515"/>
      <c r="M56" s="515"/>
      <c r="N56" s="515"/>
      <c r="O56" s="1207"/>
    </row>
    <row r="57" spans="1:15" ht="21.75" customHeight="1" thickTop="1" x14ac:dyDescent="0.25">
      <c r="A57" s="1245" t="s">
        <v>508</v>
      </c>
      <c r="B57" s="1029"/>
      <c r="C57" s="83"/>
      <c r="D57" s="83"/>
      <c r="E57" s="83"/>
      <c r="F57" s="83"/>
      <c r="G57" s="83"/>
      <c r="H57" s="83"/>
      <c r="I57" s="83"/>
      <c r="J57" s="83"/>
      <c r="K57" s="1273"/>
    </row>
    <row r="58" spans="1:15" ht="27.6" x14ac:dyDescent="0.25">
      <c r="A58" s="578" t="s">
        <v>557</v>
      </c>
      <c r="B58" s="603" t="s">
        <v>4</v>
      </c>
      <c r="C58" s="1800" t="s">
        <v>35</v>
      </c>
      <c r="D58" s="1672"/>
      <c r="E58" s="1800" t="s">
        <v>23</v>
      </c>
      <c r="F58" s="1672"/>
      <c r="G58" s="1790" t="s">
        <v>554</v>
      </c>
      <c r="H58" s="1806"/>
      <c r="I58" s="1790" t="s">
        <v>49</v>
      </c>
      <c r="J58" s="1806"/>
      <c r="K58" s="1190" t="s">
        <v>10</v>
      </c>
      <c r="L58" s="1190"/>
      <c r="M58" s="579" t="s">
        <v>48</v>
      </c>
      <c r="N58" s="579" t="s">
        <v>553</v>
      </c>
      <c r="O58" s="1401" t="s">
        <v>38</v>
      </c>
    </row>
    <row r="59" spans="1:15" x14ac:dyDescent="0.25">
      <c r="A59" s="270"/>
      <c r="B59" s="1018"/>
      <c r="C59" s="134"/>
      <c r="D59" s="181"/>
      <c r="E59" s="134"/>
      <c r="F59" s="181"/>
      <c r="G59" s="134"/>
      <c r="H59" s="181"/>
      <c r="I59" s="134"/>
      <c r="J59" s="181"/>
      <c r="K59" s="134"/>
      <c r="L59" s="181"/>
      <c r="M59" s="1192"/>
      <c r="N59" s="592"/>
      <c r="O59" s="1407"/>
    </row>
    <row r="60" spans="1:15" x14ac:dyDescent="0.25">
      <c r="A60" s="121"/>
      <c r="B60" s="996"/>
      <c r="C60" s="1269"/>
      <c r="D60" s="1270"/>
      <c r="E60" s="1269"/>
      <c r="F60" s="1270"/>
      <c r="G60" s="1269"/>
      <c r="H60" s="1270"/>
      <c r="I60" s="1269"/>
      <c r="J60" s="1270"/>
      <c r="K60" s="1177"/>
      <c r="L60" s="1178"/>
      <c r="M60" s="1191"/>
      <c r="N60" s="593"/>
      <c r="O60" s="1408"/>
    </row>
    <row r="61" spans="1:15" x14ac:dyDescent="0.25">
      <c r="A61" s="121"/>
      <c r="B61" s="1173"/>
      <c r="C61" s="1269"/>
      <c r="D61" s="1270"/>
      <c r="E61" s="1269"/>
      <c r="F61" s="1270"/>
      <c r="G61" s="1269"/>
      <c r="H61" s="1270"/>
      <c r="I61" s="1269"/>
      <c r="J61" s="1270"/>
      <c r="K61" s="1177"/>
      <c r="L61" s="1178"/>
      <c r="M61" s="593"/>
      <c r="N61" s="593"/>
      <c r="O61" s="1408"/>
    </row>
    <row r="62" spans="1:15" x14ac:dyDescent="0.25">
      <c r="A62" s="121"/>
      <c r="B62" s="1173"/>
      <c r="C62" s="1269"/>
      <c r="D62" s="1270"/>
      <c r="E62" s="1269"/>
      <c r="F62" s="1270"/>
      <c r="G62" s="1269"/>
      <c r="H62" s="1270"/>
      <c r="I62" s="1269"/>
      <c r="J62" s="1270"/>
      <c r="K62" s="1177"/>
      <c r="L62" s="1178"/>
      <c r="M62" s="593"/>
      <c r="N62" s="593"/>
      <c r="O62" s="1408"/>
    </row>
    <row r="63" spans="1:15" x14ac:dyDescent="0.25">
      <c r="A63" s="121"/>
      <c r="B63" s="996"/>
      <c r="C63" s="1269"/>
      <c r="D63" s="1270"/>
      <c r="E63" s="1269"/>
      <c r="F63" s="1270"/>
      <c r="G63" s="1269"/>
      <c r="H63" s="1270"/>
      <c r="I63" s="1269"/>
      <c r="J63" s="1270"/>
      <c r="K63" s="1177"/>
      <c r="L63" s="1178"/>
      <c r="M63" s="593"/>
      <c r="N63" s="593"/>
      <c r="O63" s="1408"/>
    </row>
    <row r="64" spans="1:15" x14ac:dyDescent="0.25">
      <c r="A64" s="121"/>
      <c r="B64" s="996"/>
      <c r="C64" s="1269"/>
      <c r="D64" s="1270"/>
      <c r="E64" s="1269"/>
      <c r="F64" s="1270"/>
      <c r="G64" s="1269"/>
      <c r="H64" s="1270"/>
      <c r="I64" s="1269"/>
      <c r="J64" s="1270"/>
      <c r="K64" s="1177"/>
      <c r="L64" s="1178"/>
      <c r="M64" s="593"/>
      <c r="N64" s="593"/>
      <c r="O64" s="1408"/>
    </row>
    <row r="65" spans="1:15" x14ac:dyDescent="0.25">
      <c r="A65" s="121"/>
      <c r="B65" s="996"/>
      <c r="C65" s="1269"/>
      <c r="D65" s="1270"/>
      <c r="E65" s="1269"/>
      <c r="F65" s="1270"/>
      <c r="G65" s="1269"/>
      <c r="H65" s="1270"/>
      <c r="I65" s="1269"/>
      <c r="J65" s="1270"/>
      <c r="K65" s="1177"/>
      <c r="L65" s="1178"/>
      <c r="M65" s="593"/>
      <c r="N65" s="593"/>
      <c r="O65" s="1408"/>
    </row>
    <row r="66" spans="1:15" x14ac:dyDescent="0.25">
      <c r="A66" s="121"/>
      <c r="B66" s="996"/>
      <c r="C66" s="1269"/>
      <c r="D66" s="1270"/>
      <c r="E66" s="1269"/>
      <c r="F66" s="1270"/>
      <c r="G66" s="1269"/>
      <c r="H66" s="1270"/>
      <c r="I66" s="1269"/>
      <c r="J66" s="1270"/>
      <c r="K66" s="1177"/>
      <c r="L66" s="1178"/>
      <c r="M66" s="593"/>
      <c r="N66" s="593"/>
      <c r="O66" s="1408"/>
    </row>
    <row r="67" spans="1:15" x14ac:dyDescent="0.25">
      <c r="A67" s="121"/>
      <c r="B67" s="996"/>
      <c r="C67" s="1269"/>
      <c r="D67" s="1270"/>
      <c r="E67" s="1269"/>
      <c r="F67" s="1270"/>
      <c r="G67" s="1269"/>
      <c r="H67" s="1270"/>
      <c r="I67" s="1269"/>
      <c r="J67" s="1270"/>
      <c r="K67" s="1177"/>
      <c r="L67" s="1178"/>
      <c r="M67" s="593"/>
      <c r="N67" s="593"/>
      <c r="O67" s="1408"/>
    </row>
    <row r="68" spans="1:15" ht="15.6" thickBot="1" x14ac:dyDescent="0.3">
      <c r="A68" s="123"/>
      <c r="B68" s="182"/>
      <c r="C68" s="136"/>
      <c r="D68" s="182"/>
      <c r="E68" s="136"/>
      <c r="F68" s="182"/>
      <c r="G68" s="136"/>
      <c r="H68" s="182"/>
      <c r="I68" s="136"/>
      <c r="J68" s="182"/>
      <c r="K68" s="136"/>
      <c r="L68" s="182"/>
      <c r="M68" s="594"/>
      <c r="N68" s="594"/>
      <c r="O68" s="1409"/>
    </row>
    <row r="69" spans="1:15" x14ac:dyDescent="0.25">
      <c r="A69" s="215"/>
      <c r="B69" s="995"/>
      <c r="C69" s="216"/>
      <c r="D69" s="216"/>
      <c r="E69" s="216"/>
      <c r="F69" s="216"/>
      <c r="G69" s="1179"/>
      <c r="H69" s="216"/>
      <c r="M69" s="216"/>
      <c r="N69" s="589" t="s">
        <v>575</v>
      </c>
      <c r="O69" s="1405">
        <f>SUM(O59:O68)</f>
        <v>0</v>
      </c>
    </row>
    <row r="70" spans="1:15" ht="15.6" thickBot="1" x14ac:dyDescent="0.3">
      <c r="A70" s="125"/>
      <c r="B70" s="130"/>
      <c r="C70" s="130"/>
      <c r="D70" s="130"/>
      <c r="E70" s="130"/>
      <c r="F70" s="130"/>
      <c r="G70" s="130"/>
      <c r="H70" s="130"/>
      <c r="M70" s="130"/>
      <c r="N70" s="590" t="s">
        <v>511</v>
      </c>
      <c r="O70" s="1380"/>
    </row>
    <row r="71" spans="1:15" ht="15" customHeight="1" thickBot="1" x14ac:dyDescent="0.3">
      <c r="A71" s="143"/>
      <c r="B71" s="86"/>
      <c r="C71" s="86"/>
      <c r="D71" s="86"/>
      <c r="E71" s="86"/>
      <c r="F71" s="86"/>
      <c r="G71" s="86"/>
      <c r="H71" s="515"/>
      <c r="I71" s="515"/>
      <c r="J71" s="515"/>
      <c r="K71" s="515"/>
      <c r="L71" s="86"/>
      <c r="M71" s="86"/>
      <c r="N71" s="1274"/>
      <c r="O71" s="1275"/>
    </row>
    <row r="72" spans="1:15" ht="23.25" customHeight="1" thickTop="1" x14ac:dyDescent="0.25">
      <c r="A72" s="1245" t="s">
        <v>555</v>
      </c>
      <c r="B72" s="1029"/>
      <c r="C72" s="83"/>
      <c r="D72" s="83"/>
      <c r="E72" s="83"/>
      <c r="F72" s="83"/>
      <c r="G72" s="83"/>
      <c r="H72" s="1243"/>
      <c r="I72" s="1243"/>
      <c r="J72" s="1243"/>
      <c r="K72" s="1243"/>
      <c r="L72" s="83"/>
      <c r="M72" s="83"/>
      <c r="N72" s="591"/>
      <c r="O72" s="582"/>
    </row>
    <row r="73" spans="1:15" ht="27.6" x14ac:dyDescent="0.25">
      <c r="A73" s="578" t="s">
        <v>557</v>
      </c>
      <c r="B73" s="603" t="s">
        <v>4</v>
      </c>
      <c r="C73" s="573" t="s">
        <v>35</v>
      </c>
      <c r="D73" s="595" t="s">
        <v>23</v>
      </c>
      <c r="E73" s="596" t="s">
        <v>39</v>
      </c>
      <c r="F73" s="596" t="s">
        <v>40</v>
      </c>
      <c r="G73" s="1800" t="s">
        <v>556</v>
      </c>
      <c r="H73" s="1808"/>
      <c r="I73" s="1809" t="s">
        <v>582</v>
      </c>
      <c r="J73" s="1810"/>
      <c r="K73" s="1268" t="s">
        <v>583</v>
      </c>
      <c r="L73" s="1807" t="s">
        <v>50</v>
      </c>
      <c r="M73" s="1807"/>
      <c r="N73" s="597" t="s">
        <v>51</v>
      </c>
      <c r="O73" s="584" t="s">
        <v>38</v>
      </c>
    </row>
    <row r="74" spans="1:15" x14ac:dyDescent="0.25">
      <c r="A74" s="195"/>
      <c r="B74" s="1023"/>
      <c r="C74" s="1172"/>
      <c r="D74" s="1172"/>
      <c r="E74" s="122"/>
      <c r="F74" s="122"/>
      <c r="G74" s="1271"/>
      <c r="H74" s="1272"/>
      <c r="I74" s="1271"/>
      <c r="J74" s="1272"/>
      <c r="K74" s="122"/>
      <c r="L74" s="1271"/>
      <c r="M74" s="1272"/>
      <c r="N74" s="190"/>
      <c r="O74" s="1408"/>
    </row>
    <row r="75" spans="1:15" x14ac:dyDescent="0.25">
      <c r="A75" s="1183"/>
      <c r="B75" s="1023"/>
      <c r="C75" s="1172"/>
      <c r="D75" s="1172"/>
      <c r="E75" s="122"/>
      <c r="F75" s="122"/>
      <c r="G75" s="1269"/>
      <c r="H75" s="1270"/>
      <c r="I75" s="1269"/>
      <c r="J75" s="1270"/>
      <c r="K75" s="122"/>
      <c r="L75" s="1269"/>
      <c r="M75" s="1270"/>
      <c r="N75" s="190"/>
      <c r="O75" s="1408"/>
    </row>
    <row r="76" spans="1:15" x14ac:dyDescent="0.25">
      <c r="A76" s="1183"/>
      <c r="B76" s="1023"/>
      <c r="C76" s="1172"/>
      <c r="D76" s="1172"/>
      <c r="E76" s="122"/>
      <c r="F76" s="122"/>
      <c r="G76" s="1269"/>
      <c r="H76" s="1270"/>
      <c r="I76" s="1269"/>
      <c r="J76" s="1270"/>
      <c r="K76" s="122"/>
      <c r="L76" s="1269"/>
      <c r="M76" s="1270"/>
      <c r="N76" s="190"/>
      <c r="O76" s="1408"/>
    </row>
    <row r="77" spans="1:15" x14ac:dyDescent="0.25">
      <c r="A77" s="1183"/>
      <c r="B77" s="1023"/>
      <c r="C77" s="1172"/>
      <c r="D77" s="1172"/>
      <c r="E77" s="122"/>
      <c r="F77" s="122"/>
      <c r="G77" s="1269"/>
      <c r="H77" s="1270"/>
      <c r="I77" s="1269"/>
      <c r="J77" s="1270"/>
      <c r="K77" s="122"/>
      <c r="L77" s="1269"/>
      <c r="M77" s="1270"/>
      <c r="N77" s="190"/>
      <c r="O77" s="1408"/>
    </row>
    <row r="78" spans="1:15" x14ac:dyDescent="0.25">
      <c r="A78" s="1183"/>
      <c r="B78" s="1023"/>
      <c r="C78" s="1172"/>
      <c r="D78" s="1172"/>
      <c r="E78" s="122"/>
      <c r="F78" s="122"/>
      <c r="G78" s="1269"/>
      <c r="H78" s="1270"/>
      <c r="I78" s="1269"/>
      <c r="J78" s="1270"/>
      <c r="K78" s="122"/>
      <c r="L78" s="1269"/>
      <c r="M78" s="1270"/>
      <c r="N78" s="190"/>
      <c r="O78" s="1408"/>
    </row>
    <row r="79" spans="1:15" x14ac:dyDescent="0.25">
      <c r="A79" s="204"/>
      <c r="B79" s="1024"/>
      <c r="C79" s="135"/>
      <c r="D79" s="135"/>
      <c r="E79" s="122"/>
      <c r="F79" s="122"/>
      <c r="G79" s="1269"/>
      <c r="H79" s="1270"/>
      <c r="I79" s="1269"/>
      <c r="J79" s="1270"/>
      <c r="K79" s="122"/>
      <c r="L79" s="1269"/>
      <c r="M79" s="1270"/>
      <c r="N79" s="190"/>
      <c r="O79" s="1408"/>
    </row>
    <row r="80" spans="1:15" x14ac:dyDescent="0.25">
      <c r="A80" s="121"/>
      <c r="B80" s="1000"/>
      <c r="C80" s="135"/>
      <c r="D80" s="135"/>
      <c r="E80" s="122"/>
      <c r="F80" s="122"/>
      <c r="G80" s="1269"/>
      <c r="H80" s="1270"/>
      <c r="I80" s="1269"/>
      <c r="J80" s="1270"/>
      <c r="K80" s="122"/>
      <c r="L80" s="1269"/>
      <c r="M80" s="1270"/>
      <c r="N80" s="190"/>
      <c r="O80" s="1408"/>
    </row>
    <row r="81" spans="1:15" x14ac:dyDescent="0.25">
      <c r="A81" s="121"/>
      <c r="B81" s="1000"/>
      <c r="C81" s="135"/>
      <c r="D81" s="135"/>
      <c r="E81" s="122"/>
      <c r="F81" s="122"/>
      <c r="G81" s="1269"/>
      <c r="H81" s="1270"/>
      <c r="I81" s="1269"/>
      <c r="J81" s="1270"/>
      <c r="K81" s="122"/>
      <c r="L81" s="1269"/>
      <c r="M81" s="1270"/>
      <c r="N81" s="190"/>
      <c r="O81" s="1408"/>
    </row>
    <row r="82" spans="1:15" x14ac:dyDescent="0.25">
      <c r="A82" s="121"/>
      <c r="B82" s="1000"/>
      <c r="C82" s="135"/>
      <c r="D82" s="135"/>
      <c r="E82" s="122"/>
      <c r="F82" s="122"/>
      <c r="G82" s="1269"/>
      <c r="H82" s="1270"/>
      <c r="I82" s="1269"/>
      <c r="J82" s="1270"/>
      <c r="K82" s="122"/>
      <c r="L82" s="1269"/>
      <c r="M82" s="1270"/>
      <c r="N82" s="190"/>
      <c r="O82" s="1408"/>
    </row>
    <row r="83" spans="1:15" ht="15.6" thickBot="1" x14ac:dyDescent="0.3">
      <c r="A83" s="123"/>
      <c r="B83" s="185"/>
      <c r="C83" s="136"/>
      <c r="D83" s="136"/>
      <c r="E83" s="124"/>
      <c r="F83" s="124"/>
      <c r="G83" s="136"/>
      <c r="H83" s="182"/>
      <c r="I83" s="136"/>
      <c r="J83" s="182"/>
      <c r="K83" s="124"/>
      <c r="L83" s="136"/>
      <c r="M83" s="182"/>
      <c r="N83" s="191"/>
      <c r="O83" s="1409"/>
    </row>
    <row r="84" spans="1:15" x14ac:dyDescent="0.25">
      <c r="A84" s="215"/>
      <c r="B84" s="995"/>
      <c r="C84" s="216"/>
      <c r="D84" s="216"/>
      <c r="E84" s="216"/>
      <c r="F84" s="216"/>
      <c r="G84" s="1179"/>
      <c r="L84" s="216"/>
      <c r="M84" s="216"/>
      <c r="N84" s="1404" t="s">
        <v>576</v>
      </c>
      <c r="O84" s="1405">
        <f>SUM(O74:O83)</f>
        <v>0</v>
      </c>
    </row>
    <row r="85" spans="1:15" ht="15.6" thickBot="1" x14ac:dyDescent="0.3">
      <c r="A85" s="125"/>
      <c r="B85" s="130"/>
      <c r="C85" s="130"/>
      <c r="D85" s="130"/>
      <c r="E85" s="130"/>
      <c r="F85" s="130"/>
      <c r="G85" s="130"/>
      <c r="L85" s="130"/>
      <c r="M85" s="130"/>
      <c r="N85" s="217" t="s">
        <v>511</v>
      </c>
      <c r="O85" s="1380"/>
    </row>
    <row r="86" spans="1:15" ht="15.6" thickBot="1" x14ac:dyDescent="0.3">
      <c r="A86" s="125"/>
      <c r="B86" s="130"/>
      <c r="C86" s="130"/>
      <c r="D86" s="130"/>
      <c r="E86" s="130"/>
      <c r="F86" s="130"/>
      <c r="G86" s="130"/>
      <c r="H86" s="515"/>
      <c r="I86" s="515"/>
      <c r="J86" s="515"/>
      <c r="K86" s="515"/>
      <c r="L86" s="130"/>
      <c r="M86" s="130"/>
      <c r="N86" s="217"/>
      <c r="O86" s="1410"/>
    </row>
    <row r="87" spans="1:15" ht="15.6" thickTop="1" x14ac:dyDescent="0.25">
      <c r="A87" s="139"/>
      <c r="B87" s="89"/>
      <c r="C87" s="89"/>
      <c r="D87" s="89"/>
      <c r="E87" s="89"/>
      <c r="F87" s="89"/>
      <c r="G87" s="89"/>
      <c r="L87" s="89"/>
      <c r="M87" s="89"/>
      <c r="N87" s="1398" t="s">
        <v>577</v>
      </c>
      <c r="O87" s="1411">
        <f>O36+O54+O69+O84</f>
        <v>0</v>
      </c>
    </row>
    <row r="88" spans="1:15" ht="15.6" thickBot="1" x14ac:dyDescent="0.3">
      <c r="A88" s="125"/>
      <c r="B88" s="130"/>
      <c r="C88" s="130"/>
      <c r="D88" s="130"/>
      <c r="E88" s="130"/>
      <c r="F88" s="130"/>
      <c r="G88" s="130"/>
      <c r="L88" s="130"/>
      <c r="M88" s="130"/>
      <c r="N88" s="217" t="s">
        <v>511</v>
      </c>
      <c r="O88" s="1412">
        <f>O37+O54+O70+O85</f>
        <v>0</v>
      </c>
    </row>
    <row r="89" spans="1:15" ht="15.6" thickBot="1" x14ac:dyDescent="0.3">
      <c r="A89" s="518"/>
      <c r="B89" s="515"/>
      <c r="C89" s="515"/>
      <c r="D89" s="515"/>
      <c r="E89" s="515"/>
      <c r="F89" s="515"/>
      <c r="G89" s="515"/>
      <c r="H89" s="515"/>
      <c r="I89" s="515"/>
      <c r="J89" s="515"/>
      <c r="K89" s="515"/>
      <c r="L89" s="515"/>
      <c r="M89" s="515"/>
      <c r="N89" s="1413" t="s">
        <v>514</v>
      </c>
      <c r="O89" s="1414">
        <f>O87-O88</f>
        <v>0</v>
      </c>
    </row>
    <row r="90" spans="1:15" ht="15.6" thickTop="1" x14ac:dyDescent="0.25"/>
    <row r="91" spans="1:15" x14ac:dyDescent="0.25">
      <c r="B91" s="674" t="s">
        <v>366</v>
      </c>
      <c r="G91" s="1201"/>
      <c r="H91" s="1201"/>
    </row>
    <row r="92" spans="1:15" x14ac:dyDescent="0.25">
      <c r="B92" s="674" t="s">
        <v>368</v>
      </c>
    </row>
    <row r="93" spans="1:15" x14ac:dyDescent="0.25">
      <c r="A93" s="519"/>
      <c r="B93" s="674" t="s">
        <v>370</v>
      </c>
      <c r="C93" s="519"/>
      <c r="D93" s="519"/>
      <c r="E93" s="519"/>
      <c r="F93" s="519"/>
      <c r="G93" s="519"/>
      <c r="H93" s="519"/>
      <c r="I93" s="519"/>
      <c r="J93" s="519"/>
      <c r="K93" s="519"/>
    </row>
    <row r="95" spans="1:15" x14ac:dyDescent="0.25">
      <c r="B95" s="1200"/>
      <c r="C95" s="1200"/>
    </row>
  </sheetData>
  <customSheetViews>
    <customSheetView guid="{87B825B6-BE84-401D-9D96-20C17A5B994F}" scale="75" fitToPage="1" topLeftCell="A82">
      <selection activeCell="D83" sqref="D83"/>
      <pageMargins left="0.55118110236220474" right="0.55118110236220474" top="0.82677165354330717" bottom="0.78740157480314965" header="0.51181102362204722" footer="0.51181102362204722"/>
      <printOptions horizontalCentered="1"/>
      <pageSetup paperSize="9" scale="69" orientation="portrait" r:id="rId1"/>
      <headerFooter alignWithMargins="0"/>
    </customSheetView>
    <customSheetView guid="{C3FD0C30-5FEE-44FC-8C8E-ACB1A98A43F5}" scale="75" fitToPage="1" showRuler="0" topLeftCell="A42">
      <selection activeCell="I53" sqref="I53"/>
      <pageMargins left="0.55118110236220474" right="0.55118110236220474" top="0.82677165354330717" bottom="0.78740157480314965" header="0.51181102362204722" footer="0.51181102362204722"/>
      <printOptions horizontalCentered="1"/>
      <pageSetup paperSize="9" scale="71" orientation="portrait" r:id="rId2"/>
      <headerFooter alignWithMargins="0"/>
    </customSheetView>
    <customSheetView guid="{F2EF8C40-5F38-4711-A114-3A47916B87AA}" scale="75" fitToPage="1" topLeftCell="A82">
      <selection activeCell="I111" sqref="I111"/>
      <pageMargins left="0.55118110236220474" right="0.55118110236220474" top="0.82677165354330717" bottom="0.78740157480314965" header="0.51181102362204722" footer="0.51181102362204722"/>
      <printOptions horizontalCentered="1"/>
      <pageSetup paperSize="9" scale="69" orientation="portrait" r:id="rId3"/>
      <headerFooter alignWithMargins="0"/>
    </customSheetView>
  </customSheetViews>
  <mergeCells count="28">
    <mergeCell ref="I58:J58"/>
    <mergeCell ref="G58:H58"/>
    <mergeCell ref="E58:F58"/>
    <mergeCell ref="C58:D58"/>
    <mergeCell ref="L73:M73"/>
    <mergeCell ref="G73:H73"/>
    <mergeCell ref="I73:J73"/>
    <mergeCell ref="M22:M23"/>
    <mergeCell ref="N22:N23"/>
    <mergeCell ref="O22:O23"/>
    <mergeCell ref="D6:E6"/>
    <mergeCell ref="I6:K6"/>
    <mergeCell ref="D22:D23"/>
    <mergeCell ref="E22:E23"/>
    <mergeCell ref="F22:F23"/>
    <mergeCell ref="G22:G23"/>
    <mergeCell ref="H22:H23"/>
    <mergeCell ref="I22:I23"/>
    <mergeCell ref="J22:J23"/>
    <mergeCell ref="K22:K23"/>
    <mergeCell ref="L21:L23"/>
    <mergeCell ref="A3:C3"/>
    <mergeCell ref="H3:I3"/>
    <mergeCell ref="B21:F21"/>
    <mergeCell ref="G21:K21"/>
    <mergeCell ref="F43:G43"/>
    <mergeCell ref="H43:J43"/>
    <mergeCell ref="A22:A23"/>
  </mergeCells>
  <phoneticPr fontId="47" type="noConversion"/>
  <printOptions horizontalCentered="1"/>
  <pageMargins left="0.55118110236220474" right="0.55118110236220474" top="0.82677165354330717" bottom="0.78740157480314965" header="0.51181102362204722" footer="0.51181102362204722"/>
  <pageSetup paperSize="9" scale="6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Notes</vt:lpstr>
      <vt:lpstr>Input Data</vt:lpstr>
      <vt:lpstr>Worked Example</vt:lpstr>
      <vt:lpstr>Civil Multi-discipl Tax Invoice</vt:lpstr>
      <vt:lpstr>Scales</vt:lpstr>
      <vt:lpstr>Previous Payments</vt:lpstr>
      <vt:lpstr>Summary A3</vt:lpstr>
      <vt:lpstr>Time Based</vt:lpstr>
      <vt:lpstr>Subsistence &amp; Travelling</vt:lpstr>
      <vt:lpstr>Trip Sheet</vt:lpstr>
      <vt:lpstr>Typing, Duplicating, &amp; Printing</vt:lpstr>
      <vt:lpstr>Site staff &amp; Other</vt:lpstr>
      <vt:lpstr>Non Taxable</vt:lpstr>
      <vt:lpstr>'Civil Multi-discipl Tax Invoice'!Print_Area</vt:lpstr>
      <vt:lpstr>'Input Data'!Print_Area</vt:lpstr>
      <vt:lpstr>Notes!Print_Area</vt:lpstr>
      <vt:lpstr>'Site staff &amp; Other'!Print_Area</vt:lpstr>
      <vt:lpstr>'Subsistence &amp; Travelling'!Print_Area</vt:lpstr>
      <vt:lpstr>'Summary A3'!Print_Area</vt:lpstr>
      <vt:lpstr>'Time Based'!Print_Area</vt:lpstr>
      <vt:lpstr>'Trip Sheet'!Print_Area</vt:lpstr>
      <vt:lpstr>'Typing, Duplicating, &amp; Printing'!Print_Area</vt:lpstr>
      <vt:lpstr>'Worked Example'!Print_Area</vt:lpstr>
      <vt:lpstr>'Civil Multi-discipl Tax Invoice'!Print_Titles</vt:lpstr>
      <vt:lpstr>'Input Data'!Print_Titles</vt:lpstr>
      <vt:lpstr>'Worked Example'!Print_Titles</vt:lpstr>
      <vt:lpstr>SCALE_2012CB</vt:lpstr>
    </vt:vector>
  </TitlesOfParts>
  <Company>PWD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Maile Kgatla</cp:lastModifiedBy>
  <cp:lastPrinted>2012-10-25T06:57:00Z</cp:lastPrinted>
  <dcterms:created xsi:type="dcterms:W3CDTF">2000-04-06T11:32:49Z</dcterms:created>
  <dcterms:modified xsi:type="dcterms:W3CDTF">2019-10-22T07:26:56Z</dcterms:modified>
</cp:coreProperties>
</file>